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plusData\Export\ROK 2017\4317 SLATINICE ZELEŇ\"/>
    </mc:Choice>
  </mc:AlternateContent>
  <bookViews>
    <workbookView xWindow="0" yWindow="0" windowWidth="19200" windowHeight="13470" activeTab="1"/>
  </bookViews>
  <sheets>
    <sheet name="Rekapitulace stavby" sheetId="1" r:id="rId1"/>
    <sheet name="IO 04 - Ozelenění území" sheetId="2" r:id="rId2"/>
  </sheets>
  <definedNames>
    <definedName name="_xlnm._FilterDatabase" localSheetId="1" hidden="1">'IO 04 - Ozelenění území'!$C$80:$K$151</definedName>
    <definedName name="_xlnm.Print_Titles" localSheetId="1">'IO 04 - Ozelenění území'!$80:$80</definedName>
    <definedName name="_xlnm.Print_Titles" localSheetId="0">'Rekapitulace stavby'!$49:$49</definedName>
    <definedName name="_xlnm.Print_Area" localSheetId="1">'IO 04 - Ozelenění území'!$C$4:$J$36,'IO 04 - Ozelenění území'!$C$42:$J$62,'IO 04 - Ozelenění území'!$C$68:$K$151</definedName>
    <definedName name="_xlnm.Print_Area" localSheetId="0">'Rekapitulace stavby'!$D$4:$AO$33,'Rekapitulace stavby'!$C$39:$AQ$53</definedName>
  </definedNames>
  <calcPr calcId="152511"/>
</workbook>
</file>

<file path=xl/calcChain.xml><?xml version="1.0" encoding="utf-8"?>
<calcChain xmlns="http://schemas.openxmlformats.org/spreadsheetml/2006/main">
  <c r="AY52" i="1" l="1"/>
  <c r="AX52" i="1"/>
  <c r="BI151" i="2"/>
  <c r="BH151" i="2"/>
  <c r="BG151" i="2"/>
  <c r="BF151" i="2"/>
  <c r="T151" i="2"/>
  <c r="R151" i="2"/>
  <c r="P151" i="2"/>
  <c r="BK151" i="2"/>
  <c r="J151" i="2"/>
  <c r="BE151" i="2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/>
  <c r="BI143" i="2"/>
  <c r="BH143" i="2"/>
  <c r="BG143" i="2"/>
  <c r="BF143" i="2"/>
  <c r="T143" i="2"/>
  <c r="R143" i="2"/>
  <c r="R139" i="2" s="1"/>
  <c r="P143" i="2"/>
  <c r="BK143" i="2"/>
  <c r="J143" i="2"/>
  <c r="BE143" i="2"/>
  <c r="BI141" i="2"/>
  <c r="BH141" i="2"/>
  <c r="BG141" i="2"/>
  <c r="BF141" i="2"/>
  <c r="T141" i="2"/>
  <c r="R141" i="2"/>
  <c r="P141" i="2"/>
  <c r="BK141" i="2"/>
  <c r="BK139" i="2" s="1"/>
  <c r="J139" i="2" s="1"/>
  <c r="J61" i="2" s="1"/>
  <c r="J141" i="2"/>
  <c r="BE141" i="2"/>
  <c r="BI140" i="2"/>
  <c r="BH140" i="2"/>
  <c r="BG140" i="2"/>
  <c r="BF140" i="2"/>
  <c r="T140" i="2"/>
  <c r="T139" i="2"/>
  <c r="R140" i="2"/>
  <c r="P140" i="2"/>
  <c r="P139" i="2"/>
  <c r="BK140" i="2"/>
  <c r="J140" i="2"/>
  <c r="BE140" i="2" s="1"/>
  <c r="BI138" i="2"/>
  <c r="BH138" i="2"/>
  <c r="BG138" i="2"/>
  <c r="BF138" i="2"/>
  <c r="T138" i="2"/>
  <c r="R138" i="2"/>
  <c r="P138" i="2"/>
  <c r="BK138" i="2"/>
  <c r="J138" i="2"/>
  <c r="BE138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/>
  <c r="BI129" i="2"/>
  <c r="BH129" i="2"/>
  <c r="BG129" i="2"/>
  <c r="BF129" i="2"/>
  <c r="T129" i="2"/>
  <c r="R129" i="2"/>
  <c r="P129" i="2"/>
  <c r="BK129" i="2"/>
  <c r="J129" i="2"/>
  <c r="BE129" i="2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P122" i="2" s="1"/>
  <c r="BK126" i="2"/>
  <c r="J126" i="2"/>
  <c r="BE126" i="2"/>
  <c r="BI124" i="2"/>
  <c r="BH124" i="2"/>
  <c r="BG124" i="2"/>
  <c r="BF124" i="2"/>
  <c r="T124" i="2"/>
  <c r="T122" i="2" s="1"/>
  <c r="R124" i="2"/>
  <c r="P124" i="2"/>
  <c r="BK124" i="2"/>
  <c r="J124" i="2"/>
  <c r="BE124" i="2"/>
  <c r="BI123" i="2"/>
  <c r="BH123" i="2"/>
  <c r="BG123" i="2"/>
  <c r="BF123" i="2"/>
  <c r="T123" i="2"/>
  <c r="R123" i="2"/>
  <c r="R122" i="2"/>
  <c r="P123" i="2"/>
  <c r="BK123" i="2"/>
  <c r="BK122" i="2"/>
  <c r="J122" i="2" s="1"/>
  <c r="J60" i="2" s="1"/>
  <c r="J123" i="2"/>
  <c r="BE123" i="2"/>
  <c r="BI121" i="2"/>
  <c r="BH121" i="2"/>
  <c r="BG121" i="2"/>
  <c r="BF121" i="2"/>
  <c r="T121" i="2"/>
  <c r="R121" i="2"/>
  <c r="P121" i="2"/>
  <c r="BK121" i="2"/>
  <c r="J121" i="2"/>
  <c r="BE121" i="2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/>
  <c r="BI112" i="2"/>
  <c r="BH112" i="2"/>
  <c r="BG112" i="2"/>
  <c r="BF112" i="2"/>
  <c r="T112" i="2"/>
  <c r="R112" i="2"/>
  <c r="R108" i="2" s="1"/>
  <c r="P112" i="2"/>
  <c r="BK112" i="2"/>
  <c r="J112" i="2"/>
  <c r="BE112" i="2"/>
  <c r="BI110" i="2"/>
  <c r="BH110" i="2"/>
  <c r="BG110" i="2"/>
  <c r="BF110" i="2"/>
  <c r="T110" i="2"/>
  <c r="R110" i="2"/>
  <c r="P110" i="2"/>
  <c r="BK110" i="2"/>
  <c r="BK108" i="2" s="1"/>
  <c r="J108" i="2" s="1"/>
  <c r="J59" i="2" s="1"/>
  <c r="J110" i="2"/>
  <c r="BE110" i="2"/>
  <c r="BI109" i="2"/>
  <c r="BH109" i="2"/>
  <c r="BG109" i="2"/>
  <c r="BF109" i="2"/>
  <c r="T109" i="2"/>
  <c r="T108" i="2"/>
  <c r="R109" i="2"/>
  <c r="P109" i="2"/>
  <c r="P108" i="2"/>
  <c r="BK109" i="2"/>
  <c r="J109" i="2"/>
  <c r="BE109" i="2" s="1"/>
  <c r="BI107" i="2"/>
  <c r="BH107" i="2"/>
  <c r="BG107" i="2"/>
  <c r="BF107" i="2"/>
  <c r="T107" i="2"/>
  <c r="R107" i="2"/>
  <c r="P107" i="2"/>
  <c r="BK107" i="2"/>
  <c r="J107" i="2"/>
  <c r="BE107" i="2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/>
  <c r="BI98" i="2"/>
  <c r="BH98" i="2"/>
  <c r="BG98" i="2"/>
  <c r="BF98" i="2"/>
  <c r="T98" i="2"/>
  <c r="R98" i="2"/>
  <c r="P98" i="2"/>
  <c r="BK98" i="2"/>
  <c r="J98" i="2"/>
  <c r="BE98" i="2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/>
  <c r="BI93" i="2"/>
  <c r="BH93" i="2"/>
  <c r="BG93" i="2"/>
  <c r="BF93" i="2"/>
  <c r="T93" i="2"/>
  <c r="R93" i="2"/>
  <c r="P93" i="2"/>
  <c r="BK93" i="2"/>
  <c r="J93" i="2"/>
  <c r="BE93" i="2"/>
  <c r="BI91" i="2"/>
  <c r="BH91" i="2"/>
  <c r="BG91" i="2"/>
  <c r="BF91" i="2"/>
  <c r="T91" i="2"/>
  <c r="R91" i="2"/>
  <c r="P91" i="2"/>
  <c r="BK91" i="2"/>
  <c r="J91" i="2"/>
  <c r="BE91" i="2"/>
  <c r="BI90" i="2"/>
  <c r="BH90" i="2"/>
  <c r="BG90" i="2"/>
  <c r="BF90" i="2"/>
  <c r="T90" i="2"/>
  <c r="R90" i="2"/>
  <c r="P90" i="2"/>
  <c r="BK90" i="2"/>
  <c r="J90" i="2"/>
  <c r="BE90" i="2"/>
  <c r="BI89" i="2"/>
  <c r="BH89" i="2"/>
  <c r="BG89" i="2"/>
  <c r="BF89" i="2"/>
  <c r="T89" i="2"/>
  <c r="R89" i="2"/>
  <c r="P89" i="2"/>
  <c r="BK89" i="2"/>
  <c r="J89" i="2"/>
  <c r="BE89" i="2"/>
  <c r="BI87" i="2"/>
  <c r="BH87" i="2"/>
  <c r="F33" i="2" s="1"/>
  <c r="BC52" i="1" s="1"/>
  <c r="BC51" i="1" s="1"/>
  <c r="BG87" i="2"/>
  <c r="BF87" i="2"/>
  <c r="T87" i="2"/>
  <c r="T83" i="2" s="1"/>
  <c r="R87" i="2"/>
  <c r="R83" i="2" s="1"/>
  <c r="P87" i="2"/>
  <c r="BK87" i="2"/>
  <c r="J87" i="2"/>
  <c r="BE87" i="2"/>
  <c r="BI85" i="2"/>
  <c r="BH85" i="2"/>
  <c r="BG85" i="2"/>
  <c r="F32" i="2" s="1"/>
  <c r="BB52" i="1" s="1"/>
  <c r="BB51" i="1" s="1"/>
  <c r="BF85" i="2"/>
  <c r="T85" i="2"/>
  <c r="R85" i="2"/>
  <c r="P85" i="2"/>
  <c r="P83" i="2" s="1"/>
  <c r="BK85" i="2"/>
  <c r="BK83" i="2" s="1"/>
  <c r="J85" i="2"/>
  <c r="BE85" i="2"/>
  <c r="BI84" i="2"/>
  <c r="F34" i="2"/>
  <c r="BD52" i="1" s="1"/>
  <c r="BD51" i="1" s="1"/>
  <c r="W30" i="1" s="1"/>
  <c r="BH84" i="2"/>
  <c r="BG84" i="2"/>
  <c r="BF84" i="2"/>
  <c r="J31" i="2" s="1"/>
  <c r="AW52" i="1" s="1"/>
  <c r="T84" i="2"/>
  <c r="R84" i="2"/>
  <c r="P84" i="2"/>
  <c r="BK84" i="2"/>
  <c r="J84" i="2"/>
  <c r="BE84" i="2" s="1"/>
  <c r="J77" i="2"/>
  <c r="F77" i="2"/>
  <c r="F75" i="2"/>
  <c r="E73" i="2"/>
  <c r="J51" i="2"/>
  <c r="F51" i="2"/>
  <c r="F49" i="2"/>
  <c r="E47" i="2"/>
  <c r="J18" i="2"/>
  <c r="E18" i="2"/>
  <c r="F78" i="2"/>
  <c r="F52" i="2"/>
  <c r="J17" i="2"/>
  <c r="J12" i="2"/>
  <c r="J75" i="2"/>
  <c r="J49" i="2"/>
  <c r="E7" i="2"/>
  <c r="E71" i="2"/>
  <c r="E45" i="2"/>
  <c r="AS51" i="1"/>
  <c r="L47" i="1"/>
  <c r="AM46" i="1"/>
  <c r="L46" i="1"/>
  <c r="AM44" i="1"/>
  <c r="L44" i="1"/>
  <c r="L42" i="1"/>
  <c r="L41" i="1"/>
  <c r="AY51" i="1" l="1"/>
  <c r="W29" i="1"/>
  <c r="P82" i="2"/>
  <c r="P81" i="2" s="1"/>
  <c r="AU52" i="1" s="1"/>
  <c r="AU51" i="1" s="1"/>
  <c r="T82" i="2"/>
  <c r="T81" i="2" s="1"/>
  <c r="J30" i="2"/>
  <c r="AV52" i="1" s="1"/>
  <c r="AT52" i="1" s="1"/>
  <c r="F30" i="2"/>
  <c r="AZ52" i="1" s="1"/>
  <c r="AZ51" i="1" s="1"/>
  <c r="BK82" i="2"/>
  <c r="J83" i="2"/>
  <c r="J58" i="2" s="1"/>
  <c r="R82" i="2"/>
  <c r="R81" i="2" s="1"/>
  <c r="W28" i="1"/>
  <c r="AX51" i="1"/>
  <c r="F31" i="2"/>
  <c r="BA52" i="1" s="1"/>
  <c r="BA51" i="1" s="1"/>
  <c r="W26" i="1" l="1"/>
  <c r="AV51" i="1"/>
  <c r="W27" i="1"/>
  <c r="AW51" i="1"/>
  <c r="AK27" i="1" s="1"/>
  <c r="J82" i="2"/>
  <c r="J57" i="2" s="1"/>
  <c r="BK81" i="2"/>
  <c r="J81" i="2" s="1"/>
  <c r="J56" i="2" l="1"/>
  <c r="J27" i="2"/>
  <c r="AT51" i="1"/>
  <c r="AK26" i="1"/>
  <c r="AG52" i="1" l="1"/>
  <c r="J36" i="2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<sst xmlns="http://schemas.openxmlformats.org/spreadsheetml/2006/main" count="1120" uniqueCount="281">
  <si>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</si>
  <si>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</si>
  <si>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</si>
  <si>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</si>
  <si>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</si>
  <si>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</si>
  <si>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</si>
  <si>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{9c6188b1-fbeb-4bca-9340-8a5aa2a41228}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</si>
  <si>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</si>
  <si>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</si>
  <si>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</si>
  <si>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</si>
  <si>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</si>
  <si>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</si>
  <si>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</si>
  <si>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</si>
  <si>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4317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</si>
  <si>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</si>
  <si>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</si>
  <si>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Výstavba inženýrských sítí v prostoru Slatinice - produktovody a trubní sítě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</si>
  <si>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</si>
  <si>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</si>
  <si>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</si>
  <si>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</si>
  <si>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</si>
  <si>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</si>
  <si>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</si>
  <si>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</si>
  <si>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6. 2. 2018</t>
  </si>
  <si>
    <t>10</t>
  </si>
  <si>
    <t>100</t>
  </si>
  <si>
    <t>Zadavatel:</t>
  </si>
  <si>
    <t>IČ:</t>
  </si>
  <si>
    <t>Vršanská uhelná a.s.</t>
  </si>
  <si>
    <t>DIČ:</t>
  </si>
  <si>
    <t>Uchazeč:</t>
  </si>
  <si>
    <t>Vyplň údaj</t>
  </si>
  <si>
    <t>Projektant:</t>
  </si>
  <si>
    <t>B-PROJEKTY Teplice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</si>
  <si>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</si>
  <si>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</si>
  <si>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</si>
  <si>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</si>
  <si>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</si>
  <si>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</si>
  <si>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</si>
  <si>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</si>
  <si>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</si>
  <si>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</si>
  <si>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</si>
  <si>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</si>
  <si>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</si>
  <si>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</si>
  <si>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</si>
  <si>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</si>
  <si>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</si>
  <si>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</si>
  <si>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</si>
  <si>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</si>
  <si>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</si>
  <si>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</si>
  <si>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</si>
  <si>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</si>
  <si>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</si>
  <si>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</si>
  <si>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</si>
  <si>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</si>
  <si>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</si>
  <si>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</si>
  <si>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</si>
  <si>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</si>
  <si>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</si>
  <si>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</si>
  <si>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</si>
  <si>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</si>
  <si>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</si>
  <si>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</si>
  <si>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</si>
  <si>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</si>
  <si>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</si>
  <si>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IO 04</t>
  </si>
  <si>
    <t>Ozelenění území</t>
  </si>
  <si>
    <t>ING</t>
  </si>
  <si>
    <t>{ea3391c2-aebf-43ae-a694-c2e729cf83bb}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</si>
  <si>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</si>
  <si>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</si>
  <si>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</si>
  <si>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</si>
  <si>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</si>
  <si>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</si>
  <si>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</si>
  <si>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</si>
  <si>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IO 04 - Ozelenění území</t>
  </si>
  <si>
    <t>REKAPITULACE ČLENĚNÍ SOUPISU PRACÍ</t>
  </si>
  <si>
    <t>Kód dílu - Popis</t>
  </si>
  <si>
    <t>Cena celkem [CZK]</t>
  </si>
  <si>
    <t>Náklady soupisu celkem</t>
  </si>
  <si>
    <t>-1</t>
  </si>
  <si>
    <t>HSV - HSV</t>
  </si>
  <si>
    <t xml:space="preserve">    01a - 0. rok</t>
  </si>
  <si>
    <t xml:space="preserve">    02a - 1. rok</t>
  </si>
  <si>
    <t xml:space="preserve">    03a - 2. rok</t>
  </si>
  <si>
    <t xml:space="preserve">    04a - 3. rok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</si>
  <si>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</si>
  <si>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</si>
  <si>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</si>
  <si>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</si>
  <si>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</si>
  <si>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</si>
  <si>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</si>
  <si>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</si>
  <si>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</si>
  <si>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</si>
  <si>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</si>
  <si>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</si>
  <si>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</si>
  <si>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</si>
  <si>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</si>
  <si>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ROZPOCET</t>
  </si>
  <si>
    <t>01a</t>
  </si>
  <si>
    <t>0. rok</t>
  </si>
  <si>
    <t>K</t>
  </si>
  <si>
    <t>183552214</t>
  </si>
  <si>
    <t>Úprava zemědělské půdy - hnojení organickými hnojivy a rašelinou do 40 t/ha, na ploše jednotlivě do 5 ha, o sklonu přes 5 st.</t>
  </si>
  <si>
    <t>ha</t>
  </si>
  <si>
    <t>CS ÚRS 2017 02</t>
  </si>
  <si>
    <t>4</t>
  </si>
  <si>
    <t>-52019219</t>
  </si>
  <si>
    <t>183552298</t>
  </si>
  <si>
    <t>Úprava zemědělské půdy - hnojení Příplatek za každých dalších i započatých 10 t/ha k ceně -2224</t>
  </si>
  <si>
    <t>-214284755</t>
  </si>
  <si>
    <t>VV</t>
  </si>
  <si>
    <t>3*16 'Přepočtené koeficientem množství</t>
  </si>
  <si>
    <t>3</t>
  </si>
  <si>
    <t>M</t>
  </si>
  <si>
    <t>103111000R</t>
  </si>
  <si>
    <t>rekultivační komposty</t>
  </si>
  <si>
    <t>t</t>
  </si>
  <si>
    <t>8</t>
  </si>
  <si>
    <t>701855845</t>
  </si>
  <si>
    <t>3*200 'Přepočtené koeficientem množství</t>
  </si>
  <si>
    <t>183551324</t>
  </si>
  <si>
    <t>Úprava zemědělské půdy - orba střední, hl. do 0,24 m, na ploše jednotlivě přes 5 ha, o sklonu přes 5 st.</t>
  </si>
  <si>
    <t>1777148453</t>
  </si>
  <si>
    <t>5</t>
  </si>
  <si>
    <t>183551024</t>
  </si>
  <si>
    <t>Úprava zemědělské půdy - podmítka pluhem na ploše jednotlivě přes 5 ha, o sklonu přes 5 st.</t>
  </si>
  <si>
    <t>-644116143</t>
  </si>
  <si>
    <t>6</t>
  </si>
  <si>
    <t>183403251</t>
  </si>
  <si>
    <t>Obdělání půdy smykováním na svahu přes 1:5 do 1:2</t>
  </si>
  <si>
    <t>m2</t>
  </si>
  <si>
    <t>-1210538023</t>
  </si>
  <si>
    <t>43,04*2*10000</t>
  </si>
  <si>
    <t>7</t>
  </si>
  <si>
    <t>183403252</t>
  </si>
  <si>
    <t>Obdělání půdy vláčením na svahu přes 1:5 do 1:2</t>
  </si>
  <si>
    <t>53850448</t>
  </si>
  <si>
    <t>180451122</t>
  </si>
  <si>
    <t>Setí zemědělských kultur na plochách přes 5 ha, o sklonu přes 5 st.</t>
  </si>
  <si>
    <t>-717345082</t>
  </si>
  <si>
    <t>9</t>
  </si>
  <si>
    <t>005724740</t>
  </si>
  <si>
    <t>osivo směs travní krajinná - svahová</t>
  </si>
  <si>
    <t>kg</t>
  </si>
  <si>
    <t>-1015761804</t>
  </si>
  <si>
    <t>43,04*80</t>
  </si>
  <si>
    <t>183403261</t>
  </si>
  <si>
    <t>Obdělání půdy válením na svahu přes 1:5 do 1:2</t>
  </si>
  <si>
    <t>-502396724</t>
  </si>
  <si>
    <t>43,04*10000</t>
  </si>
  <si>
    <t>11</t>
  </si>
  <si>
    <t>184211324</t>
  </si>
  <si>
    <t>Jamková výsadba sazenic sklon terénu do 1:5 s kopáním jamky 35 x 35 cm ve stupni zabuřenění 0 v zemině 3</t>
  </si>
  <si>
    <t>kus</t>
  </si>
  <si>
    <t>213578452</t>
  </si>
  <si>
    <t>12</t>
  </si>
  <si>
    <t>02650531R</t>
  </si>
  <si>
    <t>lesní sazenice listnaté 35 - 50 cm, ZB</t>
  </si>
  <si>
    <t>-1019471505</t>
  </si>
  <si>
    <t>13</t>
  </si>
  <si>
    <t>02660325R</t>
  </si>
  <si>
    <t>obalované sazenice jehličnaté  36+, ZB</t>
  </si>
  <si>
    <t>-271020904</t>
  </si>
  <si>
    <t>14</t>
  </si>
  <si>
    <t>02650490R</t>
  </si>
  <si>
    <t>keře 30 - 40 cm, K</t>
  </si>
  <si>
    <t>905773669</t>
  </si>
  <si>
    <t>184813111</t>
  </si>
  <si>
    <t>Ošetřování a ochrana stromů proti škodám způsobeným zvěří nátěrem nebo postřikem</t>
  </si>
  <si>
    <t>-159808393</t>
  </si>
  <si>
    <t>16</t>
  </si>
  <si>
    <t>251191155</t>
  </si>
  <si>
    <t>repelent</t>
  </si>
  <si>
    <t>-957596133</t>
  </si>
  <si>
    <t>25000*6/1000</t>
  </si>
  <si>
    <t>17</t>
  </si>
  <si>
    <t>998231111</t>
  </si>
  <si>
    <t>Přesun hmot na objektech rekultivací území ovlivněných důlní a hutnickou činností jakéhokoliv rozsahu a druhu</t>
  </si>
  <si>
    <t>1872992715</t>
  </si>
  <si>
    <t>02a</t>
  </si>
  <si>
    <t>1. rok</t>
  </si>
  <si>
    <t>18</t>
  </si>
  <si>
    <t>184814113</t>
  </si>
  <si>
    <t>Okopání okolo sazenic hloubky do 0,10 m, na ploše 0,50 x 0,50 m v zemině tř. 3</t>
  </si>
  <si>
    <t>244826419</t>
  </si>
  <si>
    <t>19</t>
  </si>
  <si>
    <t>184851282</t>
  </si>
  <si>
    <t>Mechanizované ožínání sazenic celoplošné sklon přes 1:5 při viditelnosti špatné, výšky od 30 do 60 cm</t>
  </si>
  <si>
    <t>797872839</t>
  </si>
  <si>
    <t>3*2 'Přepočtené koeficientem množství</t>
  </si>
  <si>
    <t>20</t>
  </si>
  <si>
    <t>183553824</t>
  </si>
  <si>
    <t>Úprava zemědělské půdy - sklizeň sečení a rozřezání směsek pro zelené hnojení, na ploše jednotlivě přes 5 ha, o sklonu přes 5 st.</t>
  </si>
  <si>
    <t>-1694516366</t>
  </si>
  <si>
    <t>43,04*2 'Přepočtené koeficientem množství</t>
  </si>
  <si>
    <t>-1764385098</t>
  </si>
  <si>
    <t>22</t>
  </si>
  <si>
    <t>-1728971883</t>
  </si>
  <si>
    <t>23</t>
  </si>
  <si>
    <t>447179645</t>
  </si>
  <si>
    <t>24</t>
  </si>
  <si>
    <t>324899409</t>
  </si>
  <si>
    <t>25</t>
  </si>
  <si>
    <t>1849660800</t>
  </si>
  <si>
    <t>26</t>
  </si>
  <si>
    <t>595906729</t>
  </si>
  <si>
    <t>27</t>
  </si>
  <si>
    <t>-1330656060</t>
  </si>
  <si>
    <t>03a</t>
  </si>
  <si>
    <t>2. rok</t>
  </si>
  <si>
    <t>28</t>
  </si>
  <si>
    <t>184816111</t>
  </si>
  <si>
    <t>Hnojení sazenic průmyslovými hnojivy v množství do 0,25 kg k jedné sazenici</t>
  </si>
  <si>
    <t>1665685347</t>
  </si>
  <si>
    <t>29</t>
  </si>
  <si>
    <t>251911551R</t>
  </si>
  <si>
    <t>hnojiva průmyslová ostatní hnojivo průmyslové NPK</t>
  </si>
  <si>
    <t>-1146972636</t>
  </si>
  <si>
    <t>25000*0,04/1000</t>
  </si>
  <si>
    <t>30</t>
  </si>
  <si>
    <t>106153849</t>
  </si>
  <si>
    <t>31</t>
  </si>
  <si>
    <t>364825345</t>
  </si>
  <si>
    <t>32</t>
  </si>
  <si>
    <t>352079929</t>
  </si>
  <si>
    <t>33</t>
  </si>
  <si>
    <t>83963031</t>
  </si>
  <si>
    <t>34</t>
  </si>
  <si>
    <t>1124532879</t>
  </si>
  <si>
    <t>35</t>
  </si>
  <si>
    <t>999182079</t>
  </si>
  <si>
    <t>36</t>
  </si>
  <si>
    <t>1537882039</t>
  </si>
  <si>
    <t>37</t>
  </si>
  <si>
    <t>1247814086</t>
  </si>
  <si>
    <t>38</t>
  </si>
  <si>
    <t>1010782455</t>
  </si>
  <si>
    <t>13750*6/1000</t>
  </si>
  <si>
    <t>39</t>
  </si>
  <si>
    <t>-1600230320</t>
  </si>
  <si>
    <t>04a</t>
  </si>
  <si>
    <t>3. rok</t>
  </si>
  <si>
    <t>40</t>
  </si>
  <si>
    <t>537686174</t>
  </si>
  <si>
    <t>41</t>
  </si>
  <si>
    <t>453958727</t>
  </si>
  <si>
    <t>42</t>
  </si>
  <si>
    <t>-1231866476</t>
  </si>
  <si>
    <t>43</t>
  </si>
  <si>
    <t>-1369964833</t>
  </si>
  <si>
    <t>44</t>
  </si>
  <si>
    <t>-394317299</t>
  </si>
  <si>
    <t>45</t>
  </si>
  <si>
    <t>-1503714681</t>
  </si>
  <si>
    <t>46</t>
  </si>
  <si>
    <t>-1983366031</t>
  </si>
  <si>
    <t>47</t>
  </si>
  <si>
    <t>-617346243</t>
  </si>
  <si>
    <t>48</t>
  </si>
  <si>
    <t>1221272830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</si>
</sst>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34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 wrapText="1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7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7" fillId="0" borderId="22" xfId="0" applyNumberFormat="1" applyFont="1" applyBorder="1" applyAlignment="1" applyProtection="1">
      <alignment vertical="center"/>
    </xf>
    <xf numFmtId="4" fontId="27" fillId="0" borderId="23" xfId="0" applyNumberFormat="1" applyFont="1" applyBorder="1" applyAlignment="1" applyProtection="1">
      <alignment vertical="center"/>
    </xf>
    <xf numFmtId="166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0" fillId="0" borderId="15" xfId="0" applyNumberFormat="1" applyFont="1" applyBorder="1" applyAlignment="1" applyProtection="1"/>
    <xf numFmtId="166" fontId="30" fillId="0" borderId="16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7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8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7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3" fillId="0" borderId="27" xfId="0" applyFont="1" applyBorder="1" applyAlignment="1" applyProtection="1">
      <alignment horizontal="center" vertical="center"/>
    </xf>
    <xf numFmtId="49" fontId="33" fillId="0" borderId="27" xfId="0" applyNumberFormat="1" applyFont="1" applyBorder="1" applyAlignment="1" applyProtection="1">
      <alignment horizontal="left" vertical="center" wrapText="1"/>
    </xf>
    <xf numFmtId="0" fontId="33" fillId="0" borderId="27" xfId="0" applyFont="1" applyBorder="1" applyAlignment="1" applyProtection="1">
      <alignment horizontal="left" vertical="center" wrapText="1"/>
    </xf>
    <xf numFmtId="0" fontId="33" fillId="0" borderId="27" xfId="0" applyFont="1" applyBorder="1" applyAlignment="1" applyProtection="1">
      <alignment horizontal="center" vertical="center" wrapText="1"/>
    </xf>
    <xf numFmtId="167" fontId="33" fillId="0" borderId="27" xfId="0" applyNumberFormat="1" applyFont="1" applyBorder="1" applyAlignment="1" applyProtection="1">
      <alignment vertical="center"/>
    </xf>
    <xf numFmtId="4" fontId="33" fillId="3" borderId="27" xfId="0" applyNumberFormat="1" applyFont="1" applyFill="1" applyBorder="1" applyAlignment="1" applyProtection="1">
      <alignment vertical="center"/>
      <protection locked="0"/>
    </xf>
    <xf numFmtId="4" fontId="33" fillId="0" borderId="27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3" fillId="3" borderId="27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0" fontId="1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7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6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8" fillId="2" borderId="0" xfId="1" applyFont="1" applyFill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259"/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59"/>
      <c r="BS2" s="20" t="s">
        <v>8</v>
      </c>
      <c r="BT2" s="20" t="s">
        <v>9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spans="1:74" ht="36.950000000000003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spans="1:74" ht="14.45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224" t="s">
        <v>16</v>
      </c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5"/>
      <c r="AQ5" s="27"/>
      <c r="BE5" s="222" t="s">
        <v>17</v>
      </c>
      <c r="BS5" s="20" t="s">
        <v>8</v>
      </c>
    </row>
    <row r="6" spans="1:74" ht="36.950000000000003" customHeight="1">
      <c r="B6" s="24"/>
      <c r="C6" s="25"/>
      <c r="D6" s="32" t="s">
        <v>18</v>
      </c>
      <c r="E6" s="25"/>
      <c r="F6" s="25"/>
      <c r="G6" s="25"/>
      <c r="H6" s="25"/>
      <c r="I6" s="25"/>
      <c r="J6" s="25"/>
      <c r="K6" s="226" t="s">
        <v>19</v>
      </c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5"/>
      <c r="AQ6" s="27"/>
      <c r="BE6" s="223"/>
      <c r="BS6" s="20" t="s">
        <v>20</v>
      </c>
    </row>
    <row r="7" spans="1:74" ht="14.45" customHeight="1">
      <c r="B7" s="24"/>
      <c r="C7" s="25"/>
      <c r="D7" s="33" t="s">
        <v>21</v>
      </c>
      <c r="E7" s="25"/>
      <c r="F7" s="25"/>
      <c r="G7" s="25"/>
      <c r="H7" s="25"/>
      <c r="I7" s="25"/>
      <c r="J7" s="25"/>
      <c r="K7" s="31" t="s">
        <v>22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23</v>
      </c>
      <c r="AL7" s="25"/>
      <c r="AM7" s="25"/>
      <c r="AN7" s="31" t="s">
        <v>22</v>
      </c>
      <c r="AO7" s="25"/>
      <c r="AP7" s="25"/>
      <c r="AQ7" s="27"/>
      <c r="BE7" s="223"/>
      <c r="BS7" s="20" t="s">
        <v>24</v>
      </c>
    </row>
    <row r="8" spans="1:74" ht="14.45" customHeight="1">
      <c r="B8" s="24"/>
      <c r="C8" s="25"/>
      <c r="D8" s="33" t="s">
        <v>25</v>
      </c>
      <c r="E8" s="25"/>
      <c r="F8" s="25"/>
      <c r="G8" s="25"/>
      <c r="H8" s="25"/>
      <c r="I8" s="25"/>
      <c r="J8" s="25"/>
      <c r="K8" s="31" t="s">
        <v>26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27</v>
      </c>
      <c r="AL8" s="25"/>
      <c r="AM8" s="25"/>
      <c r="AN8" s="34" t="s">
        <v>28</v>
      </c>
      <c r="AO8" s="25"/>
      <c r="AP8" s="25"/>
      <c r="AQ8" s="27"/>
      <c r="BE8" s="223"/>
      <c r="BS8" s="20" t="s">
        <v>29</v>
      </c>
    </row>
    <row r="9" spans="1:74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223"/>
      <c r="BS9" s="20" t="s">
        <v>30</v>
      </c>
    </row>
    <row r="10" spans="1:74" ht="14.45" customHeight="1">
      <c r="B10" s="24"/>
      <c r="C10" s="25"/>
      <c r="D10" s="33" t="s">
        <v>31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32</v>
      </c>
      <c r="AL10" s="25"/>
      <c r="AM10" s="25"/>
      <c r="AN10" s="31" t="s">
        <v>22</v>
      </c>
      <c r="AO10" s="25"/>
      <c r="AP10" s="25"/>
      <c r="AQ10" s="27"/>
      <c r="BE10" s="223"/>
      <c r="BS10" s="20" t="s">
        <v>20</v>
      </c>
    </row>
    <row r="11" spans="1:74" ht="18.399999999999999" customHeight="1">
      <c r="B11" s="24"/>
      <c r="C11" s="25"/>
      <c r="D11" s="25"/>
      <c r="E11" s="31" t="s">
        <v>33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34</v>
      </c>
      <c r="AL11" s="25"/>
      <c r="AM11" s="25"/>
      <c r="AN11" s="31" t="s">
        <v>22</v>
      </c>
      <c r="AO11" s="25"/>
      <c r="AP11" s="25"/>
      <c r="AQ11" s="27"/>
      <c r="BE11" s="223"/>
      <c r="BS11" s="20" t="s">
        <v>20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223"/>
      <c r="BS12" s="20" t="s">
        <v>20</v>
      </c>
    </row>
    <row r="13" spans="1:74" ht="14.45" customHeight="1">
      <c r="B13" s="24"/>
      <c r="C13" s="25"/>
      <c r="D13" s="33" t="s">
        <v>35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32</v>
      </c>
      <c r="AL13" s="25"/>
      <c r="AM13" s="25"/>
      <c r="AN13" s="35" t="s">
        <v>36</v>
      </c>
      <c r="AO13" s="25"/>
      <c r="AP13" s="25"/>
      <c r="AQ13" s="27"/>
      <c r="BE13" s="223"/>
      <c r="BS13" s="20" t="s">
        <v>20</v>
      </c>
    </row>
    <row r="14" spans="1:74">
      <c r="B14" s="24"/>
      <c r="C14" s="25"/>
      <c r="D14" s="25"/>
      <c r="E14" s="227" t="s">
        <v>36</v>
      </c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8"/>
      <c r="AD14" s="228"/>
      <c r="AE14" s="228"/>
      <c r="AF14" s="228"/>
      <c r="AG14" s="228"/>
      <c r="AH14" s="228"/>
      <c r="AI14" s="228"/>
      <c r="AJ14" s="228"/>
      <c r="AK14" s="33" t="s">
        <v>34</v>
      </c>
      <c r="AL14" s="25"/>
      <c r="AM14" s="25"/>
      <c r="AN14" s="35" t="s">
        <v>36</v>
      </c>
      <c r="AO14" s="25"/>
      <c r="AP14" s="25"/>
      <c r="AQ14" s="27"/>
      <c r="BE14" s="223"/>
      <c r="BS14" s="20" t="s">
        <v>20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223"/>
      <c r="BS15" s="20" t="s">
        <v>6</v>
      </c>
    </row>
    <row r="16" spans="1:74" ht="14.45" customHeight="1">
      <c r="B16" s="24"/>
      <c r="C16" s="25"/>
      <c r="D16" s="33" t="s">
        <v>37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32</v>
      </c>
      <c r="AL16" s="25"/>
      <c r="AM16" s="25"/>
      <c r="AN16" s="31" t="s">
        <v>22</v>
      </c>
      <c r="AO16" s="25"/>
      <c r="AP16" s="25"/>
      <c r="AQ16" s="27"/>
      <c r="BE16" s="223"/>
      <c r="BS16" s="20" t="s">
        <v>6</v>
      </c>
    </row>
    <row r="17" spans="2:71" ht="18.399999999999999" customHeight="1">
      <c r="B17" s="24"/>
      <c r="C17" s="25"/>
      <c r="D17" s="25"/>
      <c r="E17" s="31" t="s">
        <v>38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34</v>
      </c>
      <c r="AL17" s="25"/>
      <c r="AM17" s="25"/>
      <c r="AN17" s="31" t="s">
        <v>22</v>
      </c>
      <c r="AO17" s="25"/>
      <c r="AP17" s="25"/>
      <c r="AQ17" s="27"/>
      <c r="BE17" s="223"/>
      <c r="BS17" s="20" t="s">
        <v>39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223"/>
      <c r="BS18" s="20" t="s">
        <v>8</v>
      </c>
    </row>
    <row r="19" spans="2:71" ht="14.45" customHeight="1">
      <c r="B19" s="24"/>
      <c r="C19" s="25"/>
      <c r="D19" s="33" t="s">
        <v>40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223"/>
      <c r="BS19" s="20" t="s">
        <v>20</v>
      </c>
    </row>
    <row r="20" spans="2:71" ht="16.5" customHeight="1">
      <c r="B20" s="24"/>
      <c r="C20" s="25"/>
      <c r="D20" s="25"/>
      <c r="E20" s="229" t="s">
        <v>22</v>
      </c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5"/>
      <c r="AP20" s="25"/>
      <c r="AQ20" s="27"/>
      <c r="BE20" s="223"/>
      <c r="BS20" s="20" t="s">
        <v>6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223"/>
    </row>
    <row r="22" spans="2:71" ht="6.95" customHeight="1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E22" s="223"/>
    </row>
    <row r="23" spans="2:71" s="1" customFormat="1" ht="25.9" customHeight="1">
      <c r="B23" s="37"/>
      <c r="C23" s="38"/>
      <c r="D23" s="39" t="s">
        <v>41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230">
        <f>ROUNDUP(AG51,2)</f>
        <v>0</v>
      </c>
      <c r="AL23" s="231"/>
      <c r="AM23" s="231"/>
      <c r="AN23" s="231"/>
      <c r="AO23" s="231"/>
      <c r="AP23" s="38"/>
      <c r="AQ23" s="41"/>
      <c r="BE23" s="223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223"/>
    </row>
    <row r="25" spans="2:71" s="1" customFormat="1" ht="13.5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232" t="s">
        <v>42</v>
      </c>
      <c r="M25" s="232"/>
      <c r="N25" s="232"/>
      <c r="O25" s="232"/>
      <c r="P25" s="38"/>
      <c r="Q25" s="38"/>
      <c r="R25" s="38"/>
      <c r="S25" s="38"/>
      <c r="T25" s="38"/>
      <c r="U25" s="38"/>
      <c r="V25" s="38"/>
      <c r="W25" s="232" t="s">
        <v>43</v>
      </c>
      <c r="X25" s="232"/>
      <c r="Y25" s="232"/>
      <c r="Z25" s="232"/>
      <c r="AA25" s="232"/>
      <c r="AB25" s="232"/>
      <c r="AC25" s="232"/>
      <c r="AD25" s="232"/>
      <c r="AE25" s="232"/>
      <c r="AF25" s="38"/>
      <c r="AG25" s="38"/>
      <c r="AH25" s="38"/>
      <c r="AI25" s="38"/>
      <c r="AJ25" s="38"/>
      <c r="AK25" s="232" t="s">
        <v>44</v>
      </c>
      <c r="AL25" s="232"/>
      <c r="AM25" s="232"/>
      <c r="AN25" s="232"/>
      <c r="AO25" s="232"/>
      <c r="AP25" s="38"/>
      <c r="AQ25" s="41"/>
      <c r="BE25" s="223"/>
    </row>
    <row r="26" spans="2:71" s="2" customFormat="1" ht="14.45" customHeight="1">
      <c r="B26" s="43"/>
      <c r="C26" s="44"/>
      <c r="D26" s="45" t="s">
        <v>45</v>
      </c>
      <c r="E26" s="44"/>
      <c r="F26" s="45" t="s">
        <v>46</v>
      </c>
      <c r="G26" s="44"/>
      <c r="H26" s="44"/>
      <c r="I26" s="44"/>
      <c r="J26" s="44"/>
      <c r="K26" s="44"/>
      <c r="L26" s="233">
        <v>0.21</v>
      </c>
      <c r="M26" s="234"/>
      <c r="N26" s="234"/>
      <c r="O26" s="234"/>
      <c r="P26" s="44"/>
      <c r="Q26" s="44"/>
      <c r="R26" s="44"/>
      <c r="S26" s="44"/>
      <c r="T26" s="44"/>
      <c r="U26" s="44"/>
      <c r="V26" s="44"/>
      <c r="W26" s="235">
        <f>ROUNDUP(AZ51,2)</f>
        <v>0</v>
      </c>
      <c r="X26" s="234"/>
      <c r="Y26" s="234"/>
      <c r="Z26" s="234"/>
      <c r="AA26" s="234"/>
      <c r="AB26" s="234"/>
      <c r="AC26" s="234"/>
      <c r="AD26" s="234"/>
      <c r="AE26" s="234"/>
      <c r="AF26" s="44"/>
      <c r="AG26" s="44"/>
      <c r="AH26" s="44"/>
      <c r="AI26" s="44"/>
      <c r="AJ26" s="44"/>
      <c r="AK26" s="235">
        <f>ROUNDUP(AV51,1)</f>
        <v>0</v>
      </c>
      <c r="AL26" s="234"/>
      <c r="AM26" s="234"/>
      <c r="AN26" s="234"/>
      <c r="AO26" s="234"/>
      <c r="AP26" s="44"/>
      <c r="AQ26" s="46"/>
      <c r="BE26" s="223"/>
    </row>
    <row r="27" spans="2:71" s="2" customFormat="1" ht="14.45" customHeight="1">
      <c r="B27" s="43"/>
      <c r="C27" s="44"/>
      <c r="D27" s="44"/>
      <c r="E27" s="44"/>
      <c r="F27" s="45" t="s">
        <v>47</v>
      </c>
      <c r="G27" s="44"/>
      <c r="H27" s="44"/>
      <c r="I27" s="44"/>
      <c r="J27" s="44"/>
      <c r="K27" s="44"/>
      <c r="L27" s="233">
        <v>0.15</v>
      </c>
      <c r="M27" s="234"/>
      <c r="N27" s="234"/>
      <c r="O27" s="234"/>
      <c r="P27" s="44"/>
      <c r="Q27" s="44"/>
      <c r="R27" s="44"/>
      <c r="S27" s="44"/>
      <c r="T27" s="44"/>
      <c r="U27" s="44"/>
      <c r="V27" s="44"/>
      <c r="W27" s="235">
        <f>ROUNDUP(BA51,2)</f>
        <v>0</v>
      </c>
      <c r="X27" s="234"/>
      <c r="Y27" s="234"/>
      <c r="Z27" s="234"/>
      <c r="AA27" s="234"/>
      <c r="AB27" s="234"/>
      <c r="AC27" s="234"/>
      <c r="AD27" s="234"/>
      <c r="AE27" s="234"/>
      <c r="AF27" s="44"/>
      <c r="AG27" s="44"/>
      <c r="AH27" s="44"/>
      <c r="AI27" s="44"/>
      <c r="AJ27" s="44"/>
      <c r="AK27" s="235">
        <f>ROUNDUP(AW51,1)</f>
        <v>0</v>
      </c>
      <c r="AL27" s="234"/>
      <c r="AM27" s="234"/>
      <c r="AN27" s="234"/>
      <c r="AO27" s="234"/>
      <c r="AP27" s="44"/>
      <c r="AQ27" s="46"/>
      <c r="BE27" s="223"/>
    </row>
    <row r="28" spans="2:71" s="2" customFormat="1" ht="14.45" hidden="1" customHeight="1">
      <c r="B28" s="43"/>
      <c r="C28" s="44"/>
      <c r="D28" s="44"/>
      <c r="E28" s="44"/>
      <c r="F28" s="45" t="s">
        <v>48</v>
      </c>
      <c r="G28" s="44"/>
      <c r="H28" s="44"/>
      <c r="I28" s="44"/>
      <c r="J28" s="44"/>
      <c r="K28" s="44"/>
      <c r="L28" s="233">
        <v>0.21</v>
      </c>
      <c r="M28" s="234"/>
      <c r="N28" s="234"/>
      <c r="O28" s="234"/>
      <c r="P28" s="44"/>
      <c r="Q28" s="44"/>
      <c r="R28" s="44"/>
      <c r="S28" s="44"/>
      <c r="T28" s="44"/>
      <c r="U28" s="44"/>
      <c r="V28" s="44"/>
      <c r="W28" s="235">
        <f>ROUNDUP(BB51,2)</f>
        <v>0</v>
      </c>
      <c r="X28" s="234"/>
      <c r="Y28" s="234"/>
      <c r="Z28" s="234"/>
      <c r="AA28" s="234"/>
      <c r="AB28" s="234"/>
      <c r="AC28" s="234"/>
      <c r="AD28" s="234"/>
      <c r="AE28" s="234"/>
      <c r="AF28" s="44"/>
      <c r="AG28" s="44"/>
      <c r="AH28" s="44"/>
      <c r="AI28" s="44"/>
      <c r="AJ28" s="44"/>
      <c r="AK28" s="235">
        <v>0</v>
      </c>
      <c r="AL28" s="234"/>
      <c r="AM28" s="234"/>
      <c r="AN28" s="234"/>
      <c r="AO28" s="234"/>
      <c r="AP28" s="44"/>
      <c r="AQ28" s="46"/>
      <c r="BE28" s="223"/>
    </row>
    <row r="29" spans="2:71" s="2" customFormat="1" ht="14.45" hidden="1" customHeight="1">
      <c r="B29" s="43"/>
      <c r="C29" s="44"/>
      <c r="D29" s="44"/>
      <c r="E29" s="44"/>
      <c r="F29" s="45" t="s">
        <v>49</v>
      </c>
      <c r="G29" s="44"/>
      <c r="H29" s="44"/>
      <c r="I29" s="44"/>
      <c r="J29" s="44"/>
      <c r="K29" s="44"/>
      <c r="L29" s="233">
        <v>0.15</v>
      </c>
      <c r="M29" s="234"/>
      <c r="N29" s="234"/>
      <c r="O29" s="234"/>
      <c r="P29" s="44"/>
      <c r="Q29" s="44"/>
      <c r="R29" s="44"/>
      <c r="S29" s="44"/>
      <c r="T29" s="44"/>
      <c r="U29" s="44"/>
      <c r="V29" s="44"/>
      <c r="W29" s="235">
        <f>ROUNDUP(BC51,2)</f>
        <v>0</v>
      </c>
      <c r="X29" s="234"/>
      <c r="Y29" s="234"/>
      <c r="Z29" s="234"/>
      <c r="AA29" s="234"/>
      <c r="AB29" s="234"/>
      <c r="AC29" s="234"/>
      <c r="AD29" s="234"/>
      <c r="AE29" s="234"/>
      <c r="AF29" s="44"/>
      <c r="AG29" s="44"/>
      <c r="AH29" s="44"/>
      <c r="AI29" s="44"/>
      <c r="AJ29" s="44"/>
      <c r="AK29" s="235">
        <v>0</v>
      </c>
      <c r="AL29" s="234"/>
      <c r="AM29" s="234"/>
      <c r="AN29" s="234"/>
      <c r="AO29" s="234"/>
      <c r="AP29" s="44"/>
      <c r="AQ29" s="46"/>
      <c r="BE29" s="223"/>
    </row>
    <row r="30" spans="2:71" s="2" customFormat="1" ht="14.45" hidden="1" customHeight="1">
      <c r="B30" s="43"/>
      <c r="C30" s="44"/>
      <c r="D30" s="44"/>
      <c r="E30" s="44"/>
      <c r="F30" s="45" t="s">
        <v>50</v>
      </c>
      <c r="G30" s="44"/>
      <c r="H30" s="44"/>
      <c r="I30" s="44"/>
      <c r="J30" s="44"/>
      <c r="K30" s="44"/>
      <c r="L30" s="233">
        <v>0</v>
      </c>
      <c r="M30" s="234"/>
      <c r="N30" s="234"/>
      <c r="O30" s="234"/>
      <c r="P30" s="44"/>
      <c r="Q30" s="44"/>
      <c r="R30" s="44"/>
      <c r="S30" s="44"/>
      <c r="T30" s="44"/>
      <c r="U30" s="44"/>
      <c r="V30" s="44"/>
      <c r="W30" s="235">
        <f>ROUNDUP(BD51,2)</f>
        <v>0</v>
      </c>
      <c r="X30" s="234"/>
      <c r="Y30" s="234"/>
      <c r="Z30" s="234"/>
      <c r="AA30" s="234"/>
      <c r="AB30" s="234"/>
      <c r="AC30" s="234"/>
      <c r="AD30" s="234"/>
      <c r="AE30" s="234"/>
      <c r="AF30" s="44"/>
      <c r="AG30" s="44"/>
      <c r="AH30" s="44"/>
      <c r="AI30" s="44"/>
      <c r="AJ30" s="44"/>
      <c r="AK30" s="235">
        <v>0</v>
      </c>
      <c r="AL30" s="234"/>
      <c r="AM30" s="234"/>
      <c r="AN30" s="234"/>
      <c r="AO30" s="234"/>
      <c r="AP30" s="44"/>
      <c r="AQ30" s="46"/>
      <c r="BE30" s="223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223"/>
    </row>
    <row r="32" spans="2:71" s="1" customFormat="1" ht="25.9" customHeight="1">
      <c r="B32" s="37"/>
      <c r="C32" s="47"/>
      <c r="D32" s="48" t="s">
        <v>51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52</v>
      </c>
      <c r="U32" s="49"/>
      <c r="V32" s="49"/>
      <c r="W32" s="49"/>
      <c r="X32" s="236" t="s">
        <v>53</v>
      </c>
      <c r="Y32" s="237"/>
      <c r="Z32" s="237"/>
      <c r="AA32" s="237"/>
      <c r="AB32" s="237"/>
      <c r="AC32" s="49"/>
      <c r="AD32" s="49"/>
      <c r="AE32" s="49"/>
      <c r="AF32" s="49"/>
      <c r="AG32" s="49"/>
      <c r="AH32" s="49"/>
      <c r="AI32" s="49"/>
      <c r="AJ32" s="49"/>
      <c r="AK32" s="238">
        <f>SUM(AK23:AK30)</f>
        <v>0</v>
      </c>
      <c r="AL32" s="237"/>
      <c r="AM32" s="237"/>
      <c r="AN32" s="237"/>
      <c r="AO32" s="239"/>
      <c r="AP32" s="47"/>
      <c r="AQ32" s="51"/>
      <c r="BE32" s="223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7"/>
    </row>
    <row r="39" spans="2:56" s="1" customFormat="1" ht="36.950000000000003" customHeight="1">
      <c r="B39" s="37"/>
      <c r="C39" s="58" t="s">
        <v>54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7"/>
    </row>
    <row r="40" spans="2:56" s="1" customFormat="1" ht="6.95" customHeight="1">
      <c r="B40" s="37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7"/>
    </row>
    <row r="41" spans="2:56" s="3" customFormat="1" ht="14.45" customHeight="1">
      <c r="B41" s="60"/>
      <c r="C41" s="61" t="s">
        <v>15</v>
      </c>
      <c r="D41" s="62"/>
      <c r="E41" s="62"/>
      <c r="F41" s="62"/>
      <c r="G41" s="62"/>
      <c r="H41" s="62"/>
      <c r="I41" s="62"/>
      <c r="J41" s="62"/>
      <c r="K41" s="62"/>
      <c r="L41" s="62" t="str">
        <f>K5</f>
        <v>4317</v>
      </c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3"/>
    </row>
    <row r="42" spans="2:56" s="4" customFormat="1" ht="36.950000000000003" customHeight="1">
      <c r="B42" s="64"/>
      <c r="C42" s="65" t="s">
        <v>18</v>
      </c>
      <c r="D42" s="66"/>
      <c r="E42" s="66"/>
      <c r="F42" s="66"/>
      <c r="G42" s="66"/>
      <c r="H42" s="66"/>
      <c r="I42" s="66"/>
      <c r="J42" s="66"/>
      <c r="K42" s="66"/>
      <c r="L42" s="240" t="str">
        <f>K6</f>
        <v>Výstavba inženýrských sítí v prostoru Slatinice - produktovody a trubní sítě</v>
      </c>
      <c r="M42" s="241"/>
      <c r="N42" s="241"/>
      <c r="O42" s="241"/>
      <c r="P42" s="241"/>
      <c r="Q42" s="241"/>
      <c r="R42" s="241"/>
      <c r="S42" s="241"/>
      <c r="T42" s="241"/>
      <c r="U42" s="241"/>
      <c r="V42" s="241"/>
      <c r="W42" s="241"/>
      <c r="X42" s="241"/>
      <c r="Y42" s="241"/>
      <c r="Z42" s="241"/>
      <c r="AA42" s="241"/>
      <c r="AB42" s="241"/>
      <c r="AC42" s="241"/>
      <c r="AD42" s="241"/>
      <c r="AE42" s="241"/>
      <c r="AF42" s="241"/>
      <c r="AG42" s="241"/>
      <c r="AH42" s="241"/>
      <c r="AI42" s="241"/>
      <c r="AJ42" s="241"/>
      <c r="AK42" s="241"/>
      <c r="AL42" s="241"/>
      <c r="AM42" s="241"/>
      <c r="AN42" s="241"/>
      <c r="AO42" s="241"/>
      <c r="AP42" s="66"/>
      <c r="AQ42" s="66"/>
      <c r="AR42" s="67"/>
    </row>
    <row r="43" spans="2:56" s="1" customFormat="1" ht="6.95" customHeight="1">
      <c r="B43" s="37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7"/>
    </row>
    <row r="44" spans="2:56" s="1" customFormat="1">
      <c r="B44" s="37"/>
      <c r="C44" s="61" t="s">
        <v>25</v>
      </c>
      <c r="D44" s="59"/>
      <c r="E44" s="59"/>
      <c r="F44" s="59"/>
      <c r="G44" s="59"/>
      <c r="H44" s="59"/>
      <c r="I44" s="59"/>
      <c r="J44" s="59"/>
      <c r="K44" s="59"/>
      <c r="L44" s="68" t="str">
        <f>IF(K8="","",K8)</f>
        <v xml:space="preserve"> 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1" t="s">
        <v>27</v>
      </c>
      <c r="AJ44" s="59"/>
      <c r="AK44" s="59"/>
      <c r="AL44" s="59"/>
      <c r="AM44" s="242" t="str">
        <f>IF(AN8= "","",AN8)</f>
        <v>6. 2. 2018</v>
      </c>
      <c r="AN44" s="242"/>
      <c r="AO44" s="59"/>
      <c r="AP44" s="59"/>
      <c r="AQ44" s="59"/>
      <c r="AR44" s="57"/>
    </row>
    <row r="45" spans="2:56" s="1" customFormat="1" ht="6.95" customHeight="1">
      <c r="B45" s="37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7"/>
    </row>
    <row r="46" spans="2:56" s="1" customFormat="1">
      <c r="B46" s="37"/>
      <c r="C46" s="61" t="s">
        <v>31</v>
      </c>
      <c r="D46" s="59"/>
      <c r="E46" s="59"/>
      <c r="F46" s="59"/>
      <c r="G46" s="59"/>
      <c r="H46" s="59"/>
      <c r="I46" s="59"/>
      <c r="J46" s="59"/>
      <c r="K46" s="59"/>
      <c r="L46" s="62" t="str">
        <f>IF(E11= "","",E11)</f>
        <v>Vršanská uhelná a.s.</v>
      </c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1" t="s">
        <v>37</v>
      </c>
      <c r="AJ46" s="59"/>
      <c r="AK46" s="59"/>
      <c r="AL46" s="59"/>
      <c r="AM46" s="243" t="str">
        <f>IF(E17="","",E17)</f>
        <v>B-PROJEKTY Teplice s.r.o.</v>
      </c>
      <c r="AN46" s="243"/>
      <c r="AO46" s="243"/>
      <c r="AP46" s="243"/>
      <c r="AQ46" s="59"/>
      <c r="AR46" s="57"/>
      <c r="AS46" s="244" t="s">
        <v>55</v>
      </c>
      <c r="AT46" s="245"/>
      <c r="AU46" s="70"/>
      <c r="AV46" s="70"/>
      <c r="AW46" s="70"/>
      <c r="AX46" s="70"/>
      <c r="AY46" s="70"/>
      <c r="AZ46" s="70"/>
      <c r="BA46" s="70"/>
      <c r="BB46" s="70"/>
      <c r="BC46" s="70"/>
      <c r="BD46" s="71"/>
    </row>
    <row r="47" spans="2:56" s="1" customFormat="1">
      <c r="B47" s="37"/>
      <c r="C47" s="61" t="s">
        <v>35</v>
      </c>
      <c r="D47" s="59"/>
      <c r="E47" s="59"/>
      <c r="F47" s="59"/>
      <c r="G47" s="59"/>
      <c r="H47" s="59"/>
      <c r="I47" s="59"/>
      <c r="J47" s="59"/>
      <c r="K47" s="59"/>
      <c r="L47" s="62" t="str">
        <f>IF(E14= "Vyplň údaj","",E14)</f>
        <v/>
      </c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7"/>
      <c r="AS47" s="246"/>
      <c r="AT47" s="247"/>
      <c r="AU47" s="72"/>
      <c r="AV47" s="72"/>
      <c r="AW47" s="72"/>
      <c r="AX47" s="72"/>
      <c r="AY47" s="72"/>
      <c r="AZ47" s="72"/>
      <c r="BA47" s="72"/>
      <c r="BB47" s="72"/>
      <c r="BC47" s="72"/>
      <c r="BD47" s="73"/>
    </row>
    <row r="48" spans="2:56" s="1" customFormat="1" ht="10.9" customHeight="1">
      <c r="B48" s="37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7"/>
      <c r="AS48" s="248"/>
      <c r="AT48" s="249"/>
      <c r="AU48" s="38"/>
      <c r="AV48" s="38"/>
      <c r="AW48" s="38"/>
      <c r="AX48" s="38"/>
      <c r="AY48" s="38"/>
      <c r="AZ48" s="38"/>
      <c r="BA48" s="38"/>
      <c r="BB48" s="38"/>
      <c r="BC48" s="38"/>
      <c r="BD48" s="74"/>
    </row>
    <row r="49" spans="1:91" s="1" customFormat="1" ht="29.25" customHeight="1">
      <c r="B49" s="37"/>
      <c r="C49" s="250" t="s">
        <v>56</v>
      </c>
      <c r="D49" s="251"/>
      <c r="E49" s="251"/>
      <c r="F49" s="251"/>
      <c r="G49" s="251"/>
      <c r="H49" s="75"/>
      <c r="I49" s="252" t="s">
        <v>57</v>
      </c>
      <c r="J49" s="251"/>
      <c r="K49" s="251"/>
      <c r="L49" s="251"/>
      <c r="M49" s="251"/>
      <c r="N49" s="251"/>
      <c r="O49" s="251"/>
      <c r="P49" s="251"/>
      <c r="Q49" s="251"/>
      <c r="R49" s="251"/>
      <c r="S49" s="251"/>
      <c r="T49" s="251"/>
      <c r="U49" s="251"/>
      <c r="V49" s="251"/>
      <c r="W49" s="251"/>
      <c r="X49" s="251"/>
      <c r="Y49" s="251"/>
      <c r="Z49" s="251"/>
      <c r="AA49" s="251"/>
      <c r="AB49" s="251"/>
      <c r="AC49" s="251"/>
      <c r="AD49" s="251"/>
      <c r="AE49" s="251"/>
      <c r="AF49" s="251"/>
      <c r="AG49" s="253" t="s">
        <v>58</v>
      </c>
      <c r="AH49" s="251"/>
      <c r="AI49" s="251"/>
      <c r="AJ49" s="251"/>
      <c r="AK49" s="251"/>
      <c r="AL49" s="251"/>
      <c r="AM49" s="251"/>
      <c r="AN49" s="252" t="s">
        <v>59</v>
      </c>
      <c r="AO49" s="251"/>
      <c r="AP49" s="251"/>
      <c r="AQ49" s="76" t="s">
        <v>60</v>
      </c>
      <c r="AR49" s="57"/>
      <c r="AS49" s="77" t="s">
        <v>61</v>
      </c>
      <c r="AT49" s="78" t="s">
        <v>62</v>
      </c>
      <c r="AU49" s="78" t="s">
        <v>63</v>
      </c>
      <c r="AV49" s="78" t="s">
        <v>64</v>
      </c>
      <c r="AW49" s="78" t="s">
        <v>65</v>
      </c>
      <c r="AX49" s="78" t="s">
        <v>66</v>
      </c>
      <c r="AY49" s="78" t="s">
        <v>67</v>
      </c>
      <c r="AZ49" s="78" t="s">
        <v>68</v>
      </c>
      <c r="BA49" s="78" t="s">
        <v>69</v>
      </c>
      <c r="BB49" s="78" t="s">
        <v>70</v>
      </c>
      <c r="BC49" s="78" t="s">
        <v>71</v>
      </c>
      <c r="BD49" s="79" t="s">
        <v>72</v>
      </c>
    </row>
    <row r="50" spans="1:91" s="1" customFormat="1" ht="10.9" customHeight="1">
      <c r="B50" s="37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7"/>
      <c r="AS50" s="80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2"/>
    </row>
    <row r="51" spans="1:91" s="4" customFormat="1" ht="32.450000000000003" customHeight="1">
      <c r="B51" s="64"/>
      <c r="C51" s="83" t="s">
        <v>73</v>
      </c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257">
        <f>ROUNDUP(AG52,2)</f>
        <v>0</v>
      </c>
      <c r="AH51" s="257"/>
      <c r="AI51" s="257"/>
      <c r="AJ51" s="257"/>
      <c r="AK51" s="257"/>
      <c r="AL51" s="257"/>
      <c r="AM51" s="257"/>
      <c r="AN51" s="258">
        <f>SUM(AG51,AT51)</f>
        <v>0</v>
      </c>
      <c r="AO51" s="258"/>
      <c r="AP51" s="258"/>
      <c r="AQ51" s="85" t="s">
        <v>22</v>
      </c>
      <c r="AR51" s="67"/>
      <c r="AS51" s="86">
        <f>ROUNDUP(AS52,2)</f>
        <v>0</v>
      </c>
      <c r="AT51" s="87">
        <f>ROUNDUP(SUM(AV51:AW51),1)</f>
        <v>0</v>
      </c>
      <c r="AU51" s="88">
        <f>ROUNDUP(AU52,5)</f>
        <v>0</v>
      </c>
      <c r="AV51" s="87">
        <f>ROUNDUP(AZ51*L26,1)</f>
        <v>0</v>
      </c>
      <c r="AW51" s="87">
        <f>ROUNDUP(BA51*L27,1)</f>
        <v>0</v>
      </c>
      <c r="AX51" s="87">
        <f>ROUNDUP(BB51*L26,1)</f>
        <v>0</v>
      </c>
      <c r="AY51" s="87">
        <f>ROUNDUP(BC51*L27,1)</f>
        <v>0</v>
      </c>
      <c r="AZ51" s="87">
        <f>ROUNDUP(AZ52,2)</f>
        <v>0</v>
      </c>
      <c r="BA51" s="87">
        <f>ROUNDUP(BA52,2)</f>
        <v>0</v>
      </c>
      <c r="BB51" s="87">
        <f>ROUNDUP(BB52,2)</f>
        <v>0</v>
      </c>
      <c r="BC51" s="87">
        <f>ROUNDUP(BC52,2)</f>
        <v>0</v>
      </c>
      <c r="BD51" s="89">
        <f>ROUNDUP(BD52,2)</f>
        <v>0</v>
      </c>
      <c r="BS51" s="90" t="s">
        <v>74</v>
      </c>
      <c r="BT51" s="90" t="s">
        <v>75</v>
      </c>
      <c r="BU51" s="91" t="s">
        <v>76</v>
      </c>
      <c r="BV51" s="90" t="s">
        <v>77</v>
      </c>
      <c r="BW51" s="90" t="s">
        <v>7</v>
      </c>
      <c r="BX51" s="90" t="s">
        <v>78</v>
      </c>
      <c r="CL51" s="90" t="s">
        <v>22</v>
      </c>
    </row>
    <row r="52" spans="1:91" s="5" customFormat="1" ht="16.5" customHeight="1">
      <c r="A52" s="92" t="s">
        <v>79</v>
      </c>
      <c r="B52" s="93"/>
      <c r="C52" s="94"/>
      <c r="D52" s="256" t="s">
        <v>80</v>
      </c>
      <c r="E52" s="256"/>
      <c r="F52" s="256"/>
      <c r="G52" s="256"/>
      <c r="H52" s="256"/>
      <c r="I52" s="95"/>
      <c r="J52" s="256" t="s">
        <v>81</v>
      </c>
      <c r="K52" s="256"/>
      <c r="L52" s="256"/>
      <c r="M52" s="256"/>
      <c r="N52" s="256"/>
      <c r="O52" s="256"/>
      <c r="P52" s="256"/>
      <c r="Q52" s="256"/>
      <c r="R52" s="256"/>
      <c r="S52" s="256"/>
      <c r="T52" s="256"/>
      <c r="U52" s="256"/>
      <c r="V52" s="256"/>
      <c r="W52" s="256"/>
      <c r="X52" s="256"/>
      <c r="Y52" s="256"/>
      <c r="Z52" s="256"/>
      <c r="AA52" s="256"/>
      <c r="AB52" s="256"/>
      <c r="AC52" s="256"/>
      <c r="AD52" s="256"/>
      <c r="AE52" s="256"/>
      <c r="AF52" s="256"/>
      <c r="AG52" s="254">
        <f>'IO 04 - Ozelenění území'!J27</f>
        <v>0</v>
      </c>
      <c r="AH52" s="255"/>
      <c r="AI52" s="255"/>
      <c r="AJ52" s="255"/>
      <c r="AK52" s="255"/>
      <c r="AL52" s="255"/>
      <c r="AM52" s="255"/>
      <c r="AN52" s="254">
        <f>SUM(AG52,AT52)</f>
        <v>0</v>
      </c>
      <c r="AO52" s="255"/>
      <c r="AP52" s="255"/>
      <c r="AQ52" s="96" t="s">
        <v>82</v>
      </c>
      <c r="AR52" s="97"/>
      <c r="AS52" s="98">
        <v>0</v>
      </c>
      <c r="AT52" s="99">
        <f>ROUNDUP(SUM(AV52:AW52),1)</f>
        <v>0</v>
      </c>
      <c r="AU52" s="100">
        <f>'IO 04 - Ozelenění území'!P81</f>
        <v>0</v>
      </c>
      <c r="AV52" s="99">
        <f>'IO 04 - Ozelenění území'!J30</f>
        <v>0</v>
      </c>
      <c r="AW52" s="99">
        <f>'IO 04 - Ozelenění území'!J31</f>
        <v>0</v>
      </c>
      <c r="AX52" s="99">
        <f>'IO 04 - Ozelenění území'!J32</f>
        <v>0</v>
      </c>
      <c r="AY52" s="99">
        <f>'IO 04 - Ozelenění území'!J33</f>
        <v>0</v>
      </c>
      <c r="AZ52" s="99">
        <f>'IO 04 - Ozelenění území'!F30</f>
        <v>0</v>
      </c>
      <c r="BA52" s="99">
        <f>'IO 04 - Ozelenění území'!F31</f>
        <v>0</v>
      </c>
      <c r="BB52" s="99">
        <f>'IO 04 - Ozelenění území'!F32</f>
        <v>0</v>
      </c>
      <c r="BC52" s="99">
        <f>'IO 04 - Ozelenění území'!F33</f>
        <v>0</v>
      </c>
      <c r="BD52" s="101">
        <f>'IO 04 - Ozelenění území'!F34</f>
        <v>0</v>
      </c>
      <c r="BT52" s="102" t="s">
        <v>24</v>
      </c>
      <c r="BV52" s="102" t="s">
        <v>77</v>
      </c>
      <c r="BW52" s="102" t="s">
        <v>83</v>
      </c>
      <c r="BX52" s="102" t="s">
        <v>7</v>
      </c>
      <c r="CL52" s="102" t="s">
        <v>22</v>
      </c>
      <c r="CM52" s="102" t="s">
        <v>84</v>
      </c>
    </row>
    <row r="53" spans="1:91" s="1" customFormat="1" ht="30" customHeight="1">
      <c r="B53" s="37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7"/>
    </row>
    <row r="54" spans="1:91" s="1" customFormat="1" ht="6.95" customHeight="1"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7"/>
    </row>
  </sheetData>
  <sheetProtection algorithmName="SHA-512" hashValue="2Xg4Hk/t3PCc03fimcqGjjyyNjZY4WeqHvg1YUY6EeWGFjV350L3V2Ibn7JwPwYbF8g4sEiumGS27i/PxEzn2A==" saltValue="PWTG9PbMuWZKBnk7iv48jNk7hEzNetdaNNyTbuWl6VEe/kdrlW6vHLzJpoNKx94XM1FLyBk/O3Yt8P6/1gJ0ZA==" spinCount="100000" sheet="1" objects="1" scenarios="1" formatColumns="0" formatRows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IO 04 - Ozelenění území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2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104"/>
      <c r="C1" s="104"/>
      <c r="D1" s="105" t="s">
        <v>1</v>
      </c>
      <c r="E1" s="104"/>
      <c r="F1" s="106" t="s">
        <v>85</v>
      </c>
      <c r="G1" s="268" t="s">
        <v>86</v>
      </c>
      <c r="H1" s="268"/>
      <c r="I1" s="107"/>
      <c r="J1" s="106" t="s">
        <v>87</v>
      </c>
      <c r="K1" s="105" t="s">
        <v>88</v>
      </c>
      <c r="L1" s="106" t="s">
        <v>89</v>
      </c>
      <c r="M1" s="106"/>
      <c r="N1" s="106"/>
      <c r="O1" s="106"/>
      <c r="P1" s="106"/>
      <c r="Q1" s="106"/>
      <c r="R1" s="106"/>
      <c r="S1" s="106"/>
      <c r="T1" s="106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20" t="s">
        <v>83</v>
      </c>
    </row>
    <row r="3" spans="1:70" ht="6.95" customHeight="1">
      <c r="B3" s="21"/>
      <c r="C3" s="22"/>
      <c r="D3" s="22"/>
      <c r="E3" s="22"/>
      <c r="F3" s="22"/>
      <c r="G3" s="22"/>
      <c r="H3" s="22"/>
      <c r="I3" s="108"/>
      <c r="J3" s="22"/>
      <c r="K3" s="23"/>
      <c r="AT3" s="20" t="s">
        <v>84</v>
      </c>
    </row>
    <row r="4" spans="1:70" ht="36.950000000000003" customHeight="1">
      <c r="B4" s="24"/>
      <c r="C4" s="25"/>
      <c r="D4" s="26" t="s">
        <v>90</v>
      </c>
      <c r="E4" s="25"/>
      <c r="F4" s="25"/>
      <c r="G4" s="25"/>
      <c r="H4" s="25"/>
      <c r="I4" s="109"/>
      <c r="J4" s="25"/>
      <c r="K4" s="27"/>
      <c r="M4" s="28" t="s">
        <v>12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9"/>
      <c r="J5" s="25"/>
      <c r="K5" s="27"/>
    </row>
    <row r="6" spans="1:70">
      <c r="B6" s="24"/>
      <c r="C6" s="25"/>
      <c r="D6" s="33" t="s">
        <v>18</v>
      </c>
      <c r="E6" s="25"/>
      <c r="F6" s="25"/>
      <c r="G6" s="25"/>
      <c r="H6" s="25"/>
      <c r="I6" s="109"/>
      <c r="J6" s="25"/>
      <c r="K6" s="27"/>
    </row>
    <row r="7" spans="1:70" ht="16.5" customHeight="1">
      <c r="B7" s="24"/>
      <c r="C7" s="25"/>
      <c r="D7" s="25"/>
      <c r="E7" s="260" t="str">
        <f>'Rekapitulace stavby'!K6</f>
        <v>Výstavba inženýrských sítí v prostoru Slatinice - produktovody a trubní sítě</v>
      </c>
      <c r="F7" s="261"/>
      <c r="G7" s="261"/>
      <c r="H7" s="261"/>
      <c r="I7" s="109"/>
      <c r="J7" s="25"/>
      <c r="K7" s="27"/>
    </row>
    <row r="8" spans="1:70" s="1" customFormat="1">
      <c r="B8" s="37"/>
      <c r="C8" s="38"/>
      <c r="D8" s="33" t="s">
        <v>91</v>
      </c>
      <c r="E8" s="38"/>
      <c r="F8" s="38"/>
      <c r="G8" s="38"/>
      <c r="H8" s="38"/>
      <c r="I8" s="110"/>
      <c r="J8" s="38"/>
      <c r="K8" s="41"/>
    </row>
    <row r="9" spans="1:70" s="1" customFormat="1" ht="36.950000000000003" customHeight="1">
      <c r="B9" s="37"/>
      <c r="C9" s="38"/>
      <c r="D9" s="38"/>
      <c r="E9" s="262" t="s">
        <v>92</v>
      </c>
      <c r="F9" s="263"/>
      <c r="G9" s="263"/>
      <c r="H9" s="263"/>
      <c r="I9" s="110"/>
      <c r="J9" s="38"/>
      <c r="K9" s="41"/>
    </row>
    <row r="10" spans="1:70" s="1" customFormat="1" ht="13.5">
      <c r="B10" s="37"/>
      <c r="C10" s="38"/>
      <c r="D10" s="38"/>
      <c r="E10" s="38"/>
      <c r="F10" s="38"/>
      <c r="G10" s="38"/>
      <c r="H10" s="38"/>
      <c r="I10" s="110"/>
      <c r="J10" s="38"/>
      <c r="K10" s="41"/>
    </row>
    <row r="11" spans="1:70" s="1" customFormat="1" ht="14.45" customHeight="1">
      <c r="B11" s="37"/>
      <c r="C11" s="38"/>
      <c r="D11" s="33" t="s">
        <v>21</v>
      </c>
      <c r="E11" s="38"/>
      <c r="F11" s="31" t="s">
        <v>22</v>
      </c>
      <c r="G11" s="38"/>
      <c r="H11" s="38"/>
      <c r="I11" s="111" t="s">
        <v>23</v>
      </c>
      <c r="J11" s="31" t="s">
        <v>22</v>
      </c>
      <c r="K11" s="41"/>
    </row>
    <row r="12" spans="1:70" s="1" customFormat="1" ht="14.45" customHeight="1">
      <c r="B12" s="37"/>
      <c r="C12" s="38"/>
      <c r="D12" s="33" t="s">
        <v>25</v>
      </c>
      <c r="E12" s="38"/>
      <c r="F12" s="31" t="s">
        <v>26</v>
      </c>
      <c r="G12" s="38"/>
      <c r="H12" s="38"/>
      <c r="I12" s="111" t="s">
        <v>27</v>
      </c>
      <c r="J12" s="112" t="str">
        <f>'Rekapitulace stavby'!AN8</f>
        <v>6. 2. 2018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10"/>
      <c r="J13" s="38"/>
      <c r="K13" s="41"/>
    </row>
    <row r="14" spans="1:70" s="1" customFormat="1" ht="14.45" customHeight="1">
      <c r="B14" s="37"/>
      <c r="C14" s="38"/>
      <c r="D14" s="33" t="s">
        <v>31</v>
      </c>
      <c r="E14" s="38"/>
      <c r="F14" s="38"/>
      <c r="G14" s="38"/>
      <c r="H14" s="38"/>
      <c r="I14" s="111" t="s">
        <v>32</v>
      </c>
      <c r="J14" s="31" t="s">
        <v>22</v>
      </c>
      <c r="K14" s="41"/>
    </row>
    <row r="15" spans="1:70" s="1" customFormat="1" ht="18" customHeight="1">
      <c r="B15" s="37"/>
      <c r="C15" s="38"/>
      <c r="D15" s="38"/>
      <c r="E15" s="31" t="s">
        <v>33</v>
      </c>
      <c r="F15" s="38"/>
      <c r="G15" s="38"/>
      <c r="H15" s="38"/>
      <c r="I15" s="111" t="s">
        <v>34</v>
      </c>
      <c r="J15" s="31" t="s">
        <v>22</v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10"/>
      <c r="J16" s="38"/>
      <c r="K16" s="41"/>
    </row>
    <row r="17" spans="2:11" s="1" customFormat="1" ht="14.45" customHeight="1">
      <c r="B17" s="37"/>
      <c r="C17" s="38"/>
      <c r="D17" s="33" t="s">
        <v>35</v>
      </c>
      <c r="E17" s="38"/>
      <c r="F17" s="38"/>
      <c r="G17" s="38"/>
      <c r="H17" s="38"/>
      <c r="I17" s="111" t="s">
        <v>32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11" t="s">
        <v>34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10"/>
      <c r="J19" s="38"/>
      <c r="K19" s="41"/>
    </row>
    <row r="20" spans="2:11" s="1" customFormat="1" ht="14.45" customHeight="1">
      <c r="B20" s="37"/>
      <c r="C20" s="38"/>
      <c r="D20" s="33" t="s">
        <v>37</v>
      </c>
      <c r="E20" s="38"/>
      <c r="F20" s="38"/>
      <c r="G20" s="38"/>
      <c r="H20" s="38"/>
      <c r="I20" s="111" t="s">
        <v>32</v>
      </c>
      <c r="J20" s="31" t="s">
        <v>22</v>
      </c>
      <c r="K20" s="41"/>
    </row>
    <row r="21" spans="2:11" s="1" customFormat="1" ht="18" customHeight="1">
      <c r="B21" s="37"/>
      <c r="C21" s="38"/>
      <c r="D21" s="38"/>
      <c r="E21" s="31" t="s">
        <v>38</v>
      </c>
      <c r="F21" s="38"/>
      <c r="G21" s="38"/>
      <c r="H21" s="38"/>
      <c r="I21" s="111" t="s">
        <v>34</v>
      </c>
      <c r="J21" s="31" t="s">
        <v>22</v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10"/>
      <c r="J22" s="38"/>
      <c r="K22" s="41"/>
    </row>
    <row r="23" spans="2:11" s="1" customFormat="1" ht="14.45" customHeight="1">
      <c r="B23" s="37"/>
      <c r="C23" s="38"/>
      <c r="D23" s="33" t="s">
        <v>40</v>
      </c>
      <c r="E23" s="38"/>
      <c r="F23" s="38"/>
      <c r="G23" s="38"/>
      <c r="H23" s="38"/>
      <c r="I23" s="110"/>
      <c r="J23" s="38"/>
      <c r="K23" s="41"/>
    </row>
    <row r="24" spans="2:11" s="6" customFormat="1" ht="16.5" customHeight="1">
      <c r="B24" s="113"/>
      <c r="C24" s="114"/>
      <c r="D24" s="114"/>
      <c r="E24" s="229" t="s">
        <v>22</v>
      </c>
      <c r="F24" s="229"/>
      <c r="G24" s="229"/>
      <c r="H24" s="229"/>
      <c r="I24" s="115"/>
      <c r="J24" s="114"/>
      <c r="K24" s="116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10"/>
      <c r="J25" s="38"/>
      <c r="K25" s="41"/>
    </row>
    <row r="26" spans="2:11" s="1" customFormat="1" ht="6.95" customHeight="1">
      <c r="B26" s="37"/>
      <c r="C26" s="38"/>
      <c r="D26" s="81"/>
      <c r="E26" s="81"/>
      <c r="F26" s="81"/>
      <c r="G26" s="81"/>
      <c r="H26" s="81"/>
      <c r="I26" s="117"/>
      <c r="J26" s="81"/>
      <c r="K26" s="118"/>
    </row>
    <row r="27" spans="2:11" s="1" customFormat="1" ht="25.35" customHeight="1">
      <c r="B27" s="37"/>
      <c r="C27" s="38"/>
      <c r="D27" s="119" t="s">
        <v>41</v>
      </c>
      <c r="E27" s="38"/>
      <c r="F27" s="38"/>
      <c r="G27" s="38"/>
      <c r="H27" s="38"/>
      <c r="I27" s="110"/>
      <c r="J27" s="120">
        <f>ROUNDUP(J81,2)</f>
        <v>0</v>
      </c>
      <c r="K27" s="41"/>
    </row>
    <row r="28" spans="2:11" s="1" customFormat="1" ht="6.95" customHeight="1">
      <c r="B28" s="37"/>
      <c r="C28" s="38"/>
      <c r="D28" s="81"/>
      <c r="E28" s="81"/>
      <c r="F28" s="81"/>
      <c r="G28" s="81"/>
      <c r="H28" s="81"/>
      <c r="I28" s="117"/>
      <c r="J28" s="81"/>
      <c r="K28" s="118"/>
    </row>
    <row r="29" spans="2:11" s="1" customFormat="1" ht="14.45" customHeight="1">
      <c r="B29" s="37"/>
      <c r="C29" s="38"/>
      <c r="D29" s="38"/>
      <c r="E29" s="38"/>
      <c r="F29" s="42" t="s">
        <v>43</v>
      </c>
      <c r="G29" s="38"/>
      <c r="H29" s="38"/>
      <c r="I29" s="121" t="s">
        <v>42</v>
      </c>
      <c r="J29" s="42" t="s">
        <v>44</v>
      </c>
      <c r="K29" s="41"/>
    </row>
    <row r="30" spans="2:11" s="1" customFormat="1" ht="14.45" customHeight="1">
      <c r="B30" s="37"/>
      <c r="C30" s="38"/>
      <c r="D30" s="45" t="s">
        <v>45</v>
      </c>
      <c r="E30" s="45" t="s">
        <v>46</v>
      </c>
      <c r="F30" s="122">
        <f>ROUNDUP(SUM(BE81:BE151), 2)</f>
        <v>0</v>
      </c>
      <c r="G30" s="38"/>
      <c r="H30" s="38"/>
      <c r="I30" s="123">
        <v>0.21</v>
      </c>
      <c r="J30" s="122">
        <f>ROUNDUP(ROUNDUP((SUM(BE81:BE151)), 2)*I30, 1)</f>
        <v>0</v>
      </c>
      <c r="K30" s="41"/>
    </row>
    <row r="31" spans="2:11" s="1" customFormat="1" ht="14.45" customHeight="1">
      <c r="B31" s="37"/>
      <c r="C31" s="38"/>
      <c r="D31" s="38"/>
      <c r="E31" s="45" t="s">
        <v>47</v>
      </c>
      <c r="F31" s="122">
        <f>ROUNDUP(SUM(BF81:BF151), 2)</f>
        <v>0</v>
      </c>
      <c r="G31" s="38"/>
      <c r="H31" s="38"/>
      <c r="I31" s="123">
        <v>0.15</v>
      </c>
      <c r="J31" s="122">
        <f>ROUNDUP(ROUNDUP((SUM(BF81:BF151)), 2)*I31, 1)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48</v>
      </c>
      <c r="F32" s="122">
        <f>ROUNDUP(SUM(BG81:BG151), 2)</f>
        <v>0</v>
      </c>
      <c r="G32" s="38"/>
      <c r="H32" s="38"/>
      <c r="I32" s="123">
        <v>0.21</v>
      </c>
      <c r="J32" s="122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49</v>
      </c>
      <c r="F33" s="122">
        <f>ROUNDUP(SUM(BH81:BH151), 2)</f>
        <v>0</v>
      </c>
      <c r="G33" s="38"/>
      <c r="H33" s="38"/>
      <c r="I33" s="123">
        <v>0.15</v>
      </c>
      <c r="J33" s="122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50</v>
      </c>
      <c r="F34" s="122">
        <f>ROUNDUP(SUM(BI81:BI151), 2)</f>
        <v>0</v>
      </c>
      <c r="G34" s="38"/>
      <c r="H34" s="38"/>
      <c r="I34" s="123">
        <v>0</v>
      </c>
      <c r="J34" s="122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10"/>
      <c r="J35" s="38"/>
      <c r="K35" s="41"/>
    </row>
    <row r="36" spans="2:11" s="1" customFormat="1" ht="25.35" customHeight="1">
      <c r="B36" s="37"/>
      <c r="C36" s="124"/>
      <c r="D36" s="125" t="s">
        <v>51</v>
      </c>
      <c r="E36" s="75"/>
      <c r="F36" s="75"/>
      <c r="G36" s="126" t="s">
        <v>52</v>
      </c>
      <c r="H36" s="127" t="s">
        <v>53</v>
      </c>
      <c r="I36" s="128"/>
      <c r="J36" s="129">
        <f>SUM(J27:J34)</f>
        <v>0</v>
      </c>
      <c r="K36" s="130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31"/>
      <c r="J37" s="53"/>
      <c r="K37" s="54"/>
    </row>
    <row r="41" spans="2:11" s="1" customFormat="1" ht="6.95" customHeight="1">
      <c r="B41" s="132"/>
      <c r="C41" s="133"/>
      <c r="D41" s="133"/>
      <c r="E41" s="133"/>
      <c r="F41" s="133"/>
      <c r="G41" s="133"/>
      <c r="H41" s="133"/>
      <c r="I41" s="134"/>
      <c r="J41" s="133"/>
      <c r="K41" s="135"/>
    </row>
    <row r="42" spans="2:11" s="1" customFormat="1" ht="36.950000000000003" customHeight="1">
      <c r="B42" s="37"/>
      <c r="C42" s="26" t="s">
        <v>93</v>
      </c>
      <c r="D42" s="38"/>
      <c r="E42" s="38"/>
      <c r="F42" s="38"/>
      <c r="G42" s="38"/>
      <c r="H42" s="38"/>
      <c r="I42" s="110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10"/>
      <c r="J43" s="38"/>
      <c r="K43" s="41"/>
    </row>
    <row r="44" spans="2:11" s="1" customFormat="1" ht="14.45" customHeight="1">
      <c r="B44" s="37"/>
      <c r="C44" s="33" t="s">
        <v>18</v>
      </c>
      <c r="D44" s="38"/>
      <c r="E44" s="38"/>
      <c r="F44" s="38"/>
      <c r="G44" s="38"/>
      <c r="H44" s="38"/>
      <c r="I44" s="110"/>
      <c r="J44" s="38"/>
      <c r="K44" s="41"/>
    </row>
    <row r="45" spans="2:11" s="1" customFormat="1" ht="16.5" customHeight="1">
      <c r="B45" s="37"/>
      <c r="C45" s="38"/>
      <c r="D45" s="38"/>
      <c r="E45" s="260" t="str">
        <f>E7</f>
        <v>Výstavba inženýrských sítí v prostoru Slatinice - produktovody a trubní sítě</v>
      </c>
      <c r="F45" s="261"/>
      <c r="G45" s="261"/>
      <c r="H45" s="261"/>
      <c r="I45" s="110"/>
      <c r="J45" s="38"/>
      <c r="K45" s="41"/>
    </row>
    <row r="46" spans="2:11" s="1" customFormat="1" ht="14.45" customHeight="1">
      <c r="B46" s="37"/>
      <c r="C46" s="33" t="s">
        <v>91</v>
      </c>
      <c r="D46" s="38"/>
      <c r="E46" s="38"/>
      <c r="F46" s="38"/>
      <c r="G46" s="38"/>
      <c r="H46" s="38"/>
      <c r="I46" s="110"/>
      <c r="J46" s="38"/>
      <c r="K46" s="41"/>
    </row>
    <row r="47" spans="2:11" s="1" customFormat="1" ht="17.25" customHeight="1">
      <c r="B47" s="37"/>
      <c r="C47" s="38"/>
      <c r="D47" s="38"/>
      <c r="E47" s="262" t="str">
        <f>E9</f>
        <v>IO 04 - Ozelenění území</v>
      </c>
      <c r="F47" s="263"/>
      <c r="G47" s="263"/>
      <c r="H47" s="263"/>
      <c r="I47" s="110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10"/>
      <c r="J48" s="38"/>
      <c r="K48" s="41"/>
    </row>
    <row r="49" spans="2:47" s="1" customFormat="1" ht="18" customHeight="1">
      <c r="B49" s="37"/>
      <c r="C49" s="33" t="s">
        <v>25</v>
      </c>
      <c r="D49" s="38"/>
      <c r="E49" s="38"/>
      <c r="F49" s="31" t="str">
        <f>F12</f>
        <v xml:space="preserve"> </v>
      </c>
      <c r="G49" s="38"/>
      <c r="H49" s="38"/>
      <c r="I49" s="111" t="s">
        <v>27</v>
      </c>
      <c r="J49" s="112" t="str">
        <f>IF(J12="","",J12)</f>
        <v>6. 2. 2018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10"/>
      <c r="J50" s="38"/>
      <c r="K50" s="41"/>
    </row>
    <row r="51" spans="2:47" s="1" customFormat="1">
      <c r="B51" s="37"/>
      <c r="C51" s="33" t="s">
        <v>31</v>
      </c>
      <c r="D51" s="38"/>
      <c r="E51" s="38"/>
      <c r="F51" s="31" t="str">
        <f>E15</f>
        <v>Vršanská uhelná a.s.</v>
      </c>
      <c r="G51" s="38"/>
      <c r="H51" s="38"/>
      <c r="I51" s="111" t="s">
        <v>37</v>
      </c>
      <c r="J51" s="229" t="str">
        <f>E21</f>
        <v>B-PROJEKTY Teplice s.r.o.</v>
      </c>
      <c r="K51" s="41"/>
    </row>
    <row r="52" spans="2:47" s="1" customFormat="1" ht="14.45" customHeight="1">
      <c r="B52" s="37"/>
      <c r="C52" s="33" t="s">
        <v>35</v>
      </c>
      <c r="D52" s="38"/>
      <c r="E52" s="38"/>
      <c r="F52" s="31" t="str">
        <f>IF(E18="","",E18)</f>
        <v/>
      </c>
      <c r="G52" s="38"/>
      <c r="H52" s="38"/>
      <c r="I52" s="110"/>
      <c r="J52" s="264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10"/>
      <c r="J53" s="38"/>
      <c r="K53" s="41"/>
    </row>
    <row r="54" spans="2:47" s="1" customFormat="1" ht="29.25" customHeight="1">
      <c r="B54" s="37"/>
      <c r="C54" s="136" t="s">
        <v>94</v>
      </c>
      <c r="D54" s="124"/>
      <c r="E54" s="124"/>
      <c r="F54" s="124"/>
      <c r="G54" s="124"/>
      <c r="H54" s="124"/>
      <c r="I54" s="137"/>
      <c r="J54" s="138" t="s">
        <v>95</v>
      </c>
      <c r="K54" s="139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10"/>
      <c r="J55" s="38"/>
      <c r="K55" s="41"/>
    </row>
    <row r="56" spans="2:47" s="1" customFormat="1" ht="29.25" customHeight="1">
      <c r="B56" s="37"/>
      <c r="C56" s="140" t="s">
        <v>96</v>
      </c>
      <c r="D56" s="38"/>
      <c r="E56" s="38"/>
      <c r="F56" s="38"/>
      <c r="G56" s="38"/>
      <c r="H56" s="38"/>
      <c r="I56" s="110"/>
      <c r="J56" s="120">
        <f>J81</f>
        <v>0</v>
      </c>
      <c r="K56" s="41"/>
      <c r="AU56" s="20" t="s">
        <v>97</v>
      </c>
    </row>
    <row r="57" spans="2:47" s="7" customFormat="1" ht="24.95" customHeight="1">
      <c r="B57" s="141"/>
      <c r="C57" s="142"/>
      <c r="D57" s="143" t="s">
        <v>98</v>
      </c>
      <c r="E57" s="144"/>
      <c r="F57" s="144"/>
      <c r="G57" s="144"/>
      <c r="H57" s="144"/>
      <c r="I57" s="145"/>
      <c r="J57" s="146">
        <f>J82</f>
        <v>0</v>
      </c>
      <c r="K57" s="147"/>
    </row>
    <row r="58" spans="2:47" s="8" customFormat="1" ht="19.899999999999999" customHeight="1">
      <c r="B58" s="148"/>
      <c r="C58" s="149"/>
      <c r="D58" s="150" t="s">
        <v>99</v>
      </c>
      <c r="E58" s="151"/>
      <c r="F58" s="151"/>
      <c r="G58" s="151"/>
      <c r="H58" s="151"/>
      <c r="I58" s="152"/>
      <c r="J58" s="153">
        <f>J83</f>
        <v>0</v>
      </c>
      <c r="K58" s="154"/>
    </row>
    <row r="59" spans="2:47" s="8" customFormat="1" ht="19.899999999999999" customHeight="1">
      <c r="B59" s="148"/>
      <c r="C59" s="149"/>
      <c r="D59" s="150" t="s">
        <v>100</v>
      </c>
      <c r="E59" s="151"/>
      <c r="F59" s="151"/>
      <c r="G59" s="151"/>
      <c r="H59" s="151"/>
      <c r="I59" s="152"/>
      <c r="J59" s="153">
        <f>J108</f>
        <v>0</v>
      </c>
      <c r="K59" s="154"/>
    </row>
    <row r="60" spans="2:47" s="8" customFormat="1" ht="19.899999999999999" customHeight="1">
      <c r="B60" s="148"/>
      <c r="C60" s="149"/>
      <c r="D60" s="150" t="s">
        <v>101</v>
      </c>
      <c r="E60" s="151"/>
      <c r="F60" s="151"/>
      <c r="G60" s="151"/>
      <c r="H60" s="151"/>
      <c r="I60" s="152"/>
      <c r="J60" s="153">
        <f>J122</f>
        <v>0</v>
      </c>
      <c r="K60" s="154"/>
    </row>
    <row r="61" spans="2:47" s="8" customFormat="1" ht="19.899999999999999" customHeight="1">
      <c r="B61" s="148"/>
      <c r="C61" s="149"/>
      <c r="D61" s="150" t="s">
        <v>102</v>
      </c>
      <c r="E61" s="151"/>
      <c r="F61" s="151"/>
      <c r="G61" s="151"/>
      <c r="H61" s="151"/>
      <c r="I61" s="152"/>
      <c r="J61" s="153">
        <f>J139</f>
        <v>0</v>
      </c>
      <c r="K61" s="154"/>
    </row>
    <row r="62" spans="2:47" s="1" customFormat="1" ht="21.75" customHeight="1">
      <c r="B62" s="37"/>
      <c r="C62" s="38"/>
      <c r="D62" s="38"/>
      <c r="E62" s="38"/>
      <c r="F62" s="38"/>
      <c r="G62" s="38"/>
      <c r="H62" s="38"/>
      <c r="I62" s="110"/>
      <c r="J62" s="38"/>
      <c r="K62" s="41"/>
    </row>
    <row r="63" spans="2:47" s="1" customFormat="1" ht="6.95" customHeight="1">
      <c r="B63" s="52"/>
      <c r="C63" s="53"/>
      <c r="D63" s="53"/>
      <c r="E63" s="53"/>
      <c r="F63" s="53"/>
      <c r="G63" s="53"/>
      <c r="H63" s="53"/>
      <c r="I63" s="131"/>
      <c r="J63" s="53"/>
      <c r="K63" s="54"/>
    </row>
    <row r="67" spans="2:20" s="1" customFormat="1" ht="6.95" customHeight="1">
      <c r="B67" s="55"/>
      <c r="C67" s="56"/>
      <c r="D67" s="56"/>
      <c r="E67" s="56"/>
      <c r="F67" s="56"/>
      <c r="G67" s="56"/>
      <c r="H67" s="56"/>
      <c r="I67" s="134"/>
      <c r="J67" s="56"/>
      <c r="K67" s="56"/>
      <c r="L67" s="57"/>
    </row>
    <row r="68" spans="2:20" s="1" customFormat="1" ht="36.950000000000003" customHeight="1">
      <c r="B68" s="37"/>
      <c r="C68" s="58" t="s">
        <v>103</v>
      </c>
      <c r="D68" s="59"/>
      <c r="E68" s="59"/>
      <c r="F68" s="59"/>
      <c r="G68" s="59"/>
      <c r="H68" s="59"/>
      <c r="I68" s="155"/>
      <c r="J68" s="59"/>
      <c r="K68" s="59"/>
      <c r="L68" s="57"/>
    </row>
    <row r="69" spans="2:20" s="1" customFormat="1" ht="6.95" customHeight="1">
      <c r="B69" s="37"/>
      <c r="C69" s="59"/>
      <c r="D69" s="59"/>
      <c r="E69" s="59"/>
      <c r="F69" s="59"/>
      <c r="G69" s="59"/>
      <c r="H69" s="59"/>
      <c r="I69" s="155"/>
      <c r="J69" s="59"/>
      <c r="K69" s="59"/>
      <c r="L69" s="57"/>
    </row>
    <row r="70" spans="2:20" s="1" customFormat="1" ht="14.45" customHeight="1">
      <c r="B70" s="37"/>
      <c r="C70" s="61" t="s">
        <v>18</v>
      </c>
      <c r="D70" s="59"/>
      <c r="E70" s="59"/>
      <c r="F70" s="59"/>
      <c r="G70" s="59"/>
      <c r="H70" s="59"/>
      <c r="I70" s="155"/>
      <c r="J70" s="59"/>
      <c r="K70" s="59"/>
      <c r="L70" s="57"/>
    </row>
    <row r="71" spans="2:20" s="1" customFormat="1" ht="16.5" customHeight="1">
      <c r="B71" s="37"/>
      <c r="C71" s="59"/>
      <c r="D71" s="59"/>
      <c r="E71" s="265" t="str">
        <f>E7</f>
        <v>Výstavba inženýrských sítí v prostoru Slatinice - produktovody a trubní sítě</v>
      </c>
      <c r="F71" s="266"/>
      <c r="G71" s="266"/>
      <c r="H71" s="266"/>
      <c r="I71" s="155"/>
      <c r="J71" s="59"/>
      <c r="K71" s="59"/>
      <c r="L71" s="57"/>
    </row>
    <row r="72" spans="2:20" s="1" customFormat="1" ht="14.45" customHeight="1">
      <c r="B72" s="37"/>
      <c r="C72" s="61" t="s">
        <v>91</v>
      </c>
      <c r="D72" s="59"/>
      <c r="E72" s="59"/>
      <c r="F72" s="59"/>
      <c r="G72" s="59"/>
      <c r="H72" s="59"/>
      <c r="I72" s="155"/>
      <c r="J72" s="59"/>
      <c r="K72" s="59"/>
      <c r="L72" s="57"/>
    </row>
    <row r="73" spans="2:20" s="1" customFormat="1" ht="17.25" customHeight="1">
      <c r="B73" s="37"/>
      <c r="C73" s="59"/>
      <c r="D73" s="59"/>
      <c r="E73" s="240" t="str">
        <f>E9</f>
        <v>IO 04 - Ozelenění území</v>
      </c>
      <c r="F73" s="267"/>
      <c r="G73" s="267"/>
      <c r="H73" s="267"/>
      <c r="I73" s="155"/>
      <c r="J73" s="59"/>
      <c r="K73" s="59"/>
      <c r="L73" s="57"/>
    </row>
    <row r="74" spans="2:20" s="1" customFormat="1" ht="6.95" customHeight="1">
      <c r="B74" s="37"/>
      <c r="C74" s="59"/>
      <c r="D74" s="59"/>
      <c r="E74" s="59"/>
      <c r="F74" s="59"/>
      <c r="G74" s="59"/>
      <c r="H74" s="59"/>
      <c r="I74" s="155"/>
      <c r="J74" s="59"/>
      <c r="K74" s="59"/>
      <c r="L74" s="57"/>
    </row>
    <row r="75" spans="2:20" s="1" customFormat="1" ht="18" customHeight="1">
      <c r="B75" s="37"/>
      <c r="C75" s="61" t="s">
        <v>25</v>
      </c>
      <c r="D75" s="59"/>
      <c r="E75" s="59"/>
      <c r="F75" s="156" t="str">
        <f>F12</f>
        <v xml:space="preserve"> </v>
      </c>
      <c r="G75" s="59"/>
      <c r="H75" s="59"/>
      <c r="I75" s="157" t="s">
        <v>27</v>
      </c>
      <c r="J75" s="69" t="str">
        <f>IF(J12="","",J12)</f>
        <v>6. 2. 2018</v>
      </c>
      <c r="K75" s="59"/>
      <c r="L75" s="57"/>
    </row>
    <row r="76" spans="2:20" s="1" customFormat="1" ht="6.95" customHeight="1">
      <c r="B76" s="37"/>
      <c r="C76" s="59"/>
      <c r="D76" s="59"/>
      <c r="E76" s="59"/>
      <c r="F76" s="59"/>
      <c r="G76" s="59"/>
      <c r="H76" s="59"/>
      <c r="I76" s="155"/>
      <c r="J76" s="59"/>
      <c r="K76" s="59"/>
      <c r="L76" s="57"/>
    </row>
    <row r="77" spans="2:20" s="1" customFormat="1">
      <c r="B77" s="37"/>
      <c r="C77" s="61" t="s">
        <v>31</v>
      </c>
      <c r="D77" s="59"/>
      <c r="E77" s="59"/>
      <c r="F77" s="156" t="str">
        <f>E15</f>
        <v>Vršanská uhelná a.s.</v>
      </c>
      <c r="G77" s="59"/>
      <c r="H77" s="59"/>
      <c r="I77" s="157" t="s">
        <v>37</v>
      </c>
      <c r="J77" s="156" t="str">
        <f>E21</f>
        <v>B-PROJEKTY Teplice s.r.o.</v>
      </c>
      <c r="K77" s="59"/>
      <c r="L77" s="57"/>
    </row>
    <row r="78" spans="2:20" s="1" customFormat="1" ht="14.45" customHeight="1">
      <c r="B78" s="37"/>
      <c r="C78" s="61" t="s">
        <v>35</v>
      </c>
      <c r="D78" s="59"/>
      <c r="E78" s="59"/>
      <c r="F78" s="156" t="str">
        <f>IF(E18="","",E18)</f>
        <v/>
      </c>
      <c r="G78" s="59"/>
      <c r="H78" s="59"/>
      <c r="I78" s="155"/>
      <c r="J78" s="59"/>
      <c r="K78" s="59"/>
      <c r="L78" s="57"/>
    </row>
    <row r="79" spans="2:20" s="1" customFormat="1" ht="10.35" customHeight="1">
      <c r="B79" s="37"/>
      <c r="C79" s="59"/>
      <c r="D79" s="59"/>
      <c r="E79" s="59"/>
      <c r="F79" s="59"/>
      <c r="G79" s="59"/>
      <c r="H79" s="59"/>
      <c r="I79" s="155"/>
      <c r="J79" s="59"/>
      <c r="K79" s="59"/>
      <c r="L79" s="57"/>
    </row>
    <row r="80" spans="2:20" s="9" customFormat="1" ht="29.25" customHeight="1">
      <c r="B80" s="158"/>
      <c r="C80" s="159" t="s">
        <v>104</v>
      </c>
      <c r="D80" s="160" t="s">
        <v>60</v>
      </c>
      <c r="E80" s="160" t="s">
        <v>56</v>
      </c>
      <c r="F80" s="160" t="s">
        <v>105</v>
      </c>
      <c r="G80" s="160" t="s">
        <v>106</v>
      </c>
      <c r="H80" s="160" t="s">
        <v>107</v>
      </c>
      <c r="I80" s="161" t="s">
        <v>108</v>
      </c>
      <c r="J80" s="160" t="s">
        <v>95</v>
      </c>
      <c r="K80" s="162" t="s">
        <v>109</v>
      </c>
      <c r="L80" s="163"/>
      <c r="M80" s="77" t="s">
        <v>110</v>
      </c>
      <c r="N80" s="78" t="s">
        <v>45</v>
      </c>
      <c r="O80" s="78" t="s">
        <v>111</v>
      </c>
      <c r="P80" s="78" t="s">
        <v>112</v>
      </c>
      <c r="Q80" s="78" t="s">
        <v>113</v>
      </c>
      <c r="R80" s="78" t="s">
        <v>114</v>
      </c>
      <c r="S80" s="78" t="s">
        <v>115</v>
      </c>
      <c r="T80" s="79" t="s">
        <v>116</v>
      </c>
    </row>
    <row r="81" spans="2:65" s="1" customFormat="1" ht="29.25" customHeight="1">
      <c r="B81" s="37"/>
      <c r="C81" s="83" t="s">
        <v>96</v>
      </c>
      <c r="D81" s="59"/>
      <c r="E81" s="59"/>
      <c r="F81" s="59"/>
      <c r="G81" s="59"/>
      <c r="H81" s="59"/>
      <c r="I81" s="155"/>
      <c r="J81" s="164">
        <f>BK81</f>
        <v>0</v>
      </c>
      <c r="K81" s="59"/>
      <c r="L81" s="57"/>
      <c r="M81" s="80"/>
      <c r="N81" s="81"/>
      <c r="O81" s="81"/>
      <c r="P81" s="165">
        <f>P82</f>
        <v>0</v>
      </c>
      <c r="Q81" s="81"/>
      <c r="R81" s="165">
        <f>R82</f>
        <v>61.461199999999998</v>
      </c>
      <c r="S81" s="81"/>
      <c r="T81" s="166">
        <f>T82</f>
        <v>0</v>
      </c>
      <c r="AT81" s="20" t="s">
        <v>74</v>
      </c>
      <c r="AU81" s="20" t="s">
        <v>97</v>
      </c>
      <c r="BK81" s="167">
        <f>BK82</f>
        <v>0</v>
      </c>
    </row>
    <row r="82" spans="2:65" s="10" customFormat="1" ht="37.35" customHeight="1">
      <c r="B82" s="168"/>
      <c r="C82" s="169"/>
      <c r="D82" s="170" t="s">
        <v>74</v>
      </c>
      <c r="E82" s="171" t="s">
        <v>117</v>
      </c>
      <c r="F82" s="171" t="s">
        <v>117</v>
      </c>
      <c r="G82" s="169"/>
      <c r="H82" s="169"/>
      <c r="I82" s="172"/>
      <c r="J82" s="173">
        <f>BK82</f>
        <v>0</v>
      </c>
      <c r="K82" s="169"/>
      <c r="L82" s="174"/>
      <c r="M82" s="175"/>
      <c r="N82" s="176"/>
      <c r="O82" s="176"/>
      <c r="P82" s="177">
        <f>P83+P108+P122+P139</f>
        <v>0</v>
      </c>
      <c r="Q82" s="176"/>
      <c r="R82" s="177">
        <f>R83+R108+R122+R139</f>
        <v>61.461199999999998</v>
      </c>
      <c r="S82" s="176"/>
      <c r="T82" s="178">
        <f>T83+T108+T122+T139</f>
        <v>0</v>
      </c>
      <c r="AR82" s="179" t="s">
        <v>24</v>
      </c>
      <c r="AT82" s="180" t="s">
        <v>74</v>
      </c>
      <c r="AU82" s="180" t="s">
        <v>75</v>
      </c>
      <c r="AY82" s="179" t="s">
        <v>118</v>
      </c>
      <c r="BK82" s="181">
        <f>BK83+BK108+BK122+BK139</f>
        <v>0</v>
      </c>
    </row>
    <row r="83" spans="2:65" s="10" customFormat="1" ht="19.899999999999999" customHeight="1">
      <c r="B83" s="168"/>
      <c r="C83" s="169"/>
      <c r="D83" s="170" t="s">
        <v>74</v>
      </c>
      <c r="E83" s="182" t="s">
        <v>119</v>
      </c>
      <c r="F83" s="182" t="s">
        <v>120</v>
      </c>
      <c r="G83" s="169"/>
      <c r="H83" s="169"/>
      <c r="I83" s="172"/>
      <c r="J83" s="183">
        <f>BK83</f>
        <v>0</v>
      </c>
      <c r="K83" s="169"/>
      <c r="L83" s="174"/>
      <c r="M83" s="175"/>
      <c r="N83" s="176"/>
      <c r="O83" s="176"/>
      <c r="P83" s="177">
        <f>SUM(P84:P107)</f>
        <v>0</v>
      </c>
      <c r="Q83" s="176"/>
      <c r="R83" s="177">
        <f>SUM(R84:R107)</f>
        <v>45.968199999999996</v>
      </c>
      <c r="S83" s="176"/>
      <c r="T83" s="178">
        <f>SUM(T84:T107)</f>
        <v>0</v>
      </c>
      <c r="AR83" s="179" t="s">
        <v>24</v>
      </c>
      <c r="AT83" s="180" t="s">
        <v>74</v>
      </c>
      <c r="AU83" s="180" t="s">
        <v>24</v>
      </c>
      <c r="AY83" s="179" t="s">
        <v>118</v>
      </c>
      <c r="BK83" s="181">
        <f>SUM(BK84:BK107)</f>
        <v>0</v>
      </c>
    </row>
    <row r="84" spans="2:65" s="1" customFormat="1" ht="25.5" customHeight="1">
      <c r="B84" s="37"/>
      <c r="C84" s="184" t="s">
        <v>24</v>
      </c>
      <c r="D84" s="184" t="s">
        <v>121</v>
      </c>
      <c r="E84" s="185" t="s">
        <v>122</v>
      </c>
      <c r="F84" s="186" t="s">
        <v>123</v>
      </c>
      <c r="G84" s="187" t="s">
        <v>124</v>
      </c>
      <c r="H84" s="188">
        <v>3</v>
      </c>
      <c r="I84" s="189"/>
      <c r="J84" s="190">
        <f>ROUND(I84*H84,2)</f>
        <v>0</v>
      </c>
      <c r="K84" s="186" t="s">
        <v>125</v>
      </c>
      <c r="L84" s="57"/>
      <c r="M84" s="191" t="s">
        <v>22</v>
      </c>
      <c r="N84" s="192" t="s">
        <v>46</v>
      </c>
      <c r="O84" s="38"/>
      <c r="P84" s="193">
        <f>O84*H84</f>
        <v>0</v>
      </c>
      <c r="Q84" s="193">
        <v>0</v>
      </c>
      <c r="R84" s="193">
        <f>Q84*H84</f>
        <v>0</v>
      </c>
      <c r="S84" s="193">
        <v>0</v>
      </c>
      <c r="T84" s="194">
        <f>S84*H84</f>
        <v>0</v>
      </c>
      <c r="AR84" s="20" t="s">
        <v>126</v>
      </c>
      <c r="AT84" s="20" t="s">
        <v>121</v>
      </c>
      <c r="AU84" s="20" t="s">
        <v>84</v>
      </c>
      <c r="AY84" s="20" t="s">
        <v>118</v>
      </c>
      <c r="BE84" s="195">
        <f>IF(N84="základní",J84,0)</f>
        <v>0</v>
      </c>
      <c r="BF84" s="195">
        <f>IF(N84="snížená",J84,0)</f>
        <v>0</v>
      </c>
      <c r="BG84" s="195">
        <f>IF(N84="zákl. přenesená",J84,0)</f>
        <v>0</v>
      </c>
      <c r="BH84" s="195">
        <f>IF(N84="sníž. přenesená",J84,0)</f>
        <v>0</v>
      </c>
      <c r="BI84" s="195">
        <f>IF(N84="nulová",J84,0)</f>
        <v>0</v>
      </c>
      <c r="BJ84" s="20" t="s">
        <v>24</v>
      </c>
      <c r="BK84" s="195">
        <f>ROUND(I84*H84,2)</f>
        <v>0</v>
      </c>
      <c r="BL84" s="20" t="s">
        <v>126</v>
      </c>
      <c r="BM84" s="20" t="s">
        <v>127</v>
      </c>
    </row>
    <row r="85" spans="2:65" s="1" customFormat="1" ht="25.5" customHeight="1">
      <c r="B85" s="37"/>
      <c r="C85" s="184" t="s">
        <v>84</v>
      </c>
      <c r="D85" s="184" t="s">
        <v>121</v>
      </c>
      <c r="E85" s="185" t="s">
        <v>128</v>
      </c>
      <c r="F85" s="186" t="s">
        <v>129</v>
      </c>
      <c r="G85" s="187" t="s">
        <v>124</v>
      </c>
      <c r="H85" s="188">
        <v>48</v>
      </c>
      <c r="I85" s="189"/>
      <c r="J85" s="190">
        <f>ROUND(I85*H85,2)</f>
        <v>0</v>
      </c>
      <c r="K85" s="186" t="s">
        <v>125</v>
      </c>
      <c r="L85" s="57"/>
      <c r="M85" s="191" t="s">
        <v>22</v>
      </c>
      <c r="N85" s="192" t="s">
        <v>46</v>
      </c>
      <c r="O85" s="38"/>
      <c r="P85" s="193">
        <f>O85*H85</f>
        <v>0</v>
      </c>
      <c r="Q85" s="193">
        <v>0</v>
      </c>
      <c r="R85" s="193">
        <f>Q85*H85</f>
        <v>0</v>
      </c>
      <c r="S85" s="193">
        <v>0</v>
      </c>
      <c r="T85" s="194">
        <f>S85*H85</f>
        <v>0</v>
      </c>
      <c r="AR85" s="20" t="s">
        <v>126</v>
      </c>
      <c r="AT85" s="20" t="s">
        <v>121</v>
      </c>
      <c r="AU85" s="20" t="s">
        <v>84</v>
      </c>
      <c r="AY85" s="20" t="s">
        <v>118</v>
      </c>
      <c r="BE85" s="195">
        <f>IF(N85="základní",J85,0)</f>
        <v>0</v>
      </c>
      <c r="BF85" s="195">
        <f>IF(N85="snížená",J85,0)</f>
        <v>0</v>
      </c>
      <c r="BG85" s="195">
        <f>IF(N85="zákl. přenesená",J85,0)</f>
        <v>0</v>
      </c>
      <c r="BH85" s="195">
        <f>IF(N85="sníž. přenesená",J85,0)</f>
        <v>0</v>
      </c>
      <c r="BI85" s="195">
        <f>IF(N85="nulová",J85,0)</f>
        <v>0</v>
      </c>
      <c r="BJ85" s="20" t="s">
        <v>24</v>
      </c>
      <c r="BK85" s="195">
        <f>ROUND(I85*H85,2)</f>
        <v>0</v>
      </c>
      <c r="BL85" s="20" t="s">
        <v>126</v>
      </c>
      <c r="BM85" s="20" t="s">
        <v>130</v>
      </c>
    </row>
    <row r="86" spans="2:65" s="11" customFormat="1" ht="13.5">
      <c r="B86" s="196"/>
      <c r="C86" s="197"/>
      <c r="D86" s="198" t="s">
        <v>131</v>
      </c>
      <c r="E86" s="197"/>
      <c r="F86" s="199" t="s">
        <v>132</v>
      </c>
      <c r="G86" s="197"/>
      <c r="H86" s="200">
        <v>48</v>
      </c>
      <c r="I86" s="201"/>
      <c r="J86" s="197"/>
      <c r="K86" s="197"/>
      <c r="L86" s="202"/>
      <c r="M86" s="203"/>
      <c r="N86" s="204"/>
      <c r="O86" s="204"/>
      <c r="P86" s="204"/>
      <c r="Q86" s="204"/>
      <c r="R86" s="204"/>
      <c r="S86" s="204"/>
      <c r="T86" s="205"/>
      <c r="AT86" s="206" t="s">
        <v>131</v>
      </c>
      <c r="AU86" s="206" t="s">
        <v>84</v>
      </c>
      <c r="AV86" s="11" t="s">
        <v>84</v>
      </c>
      <c r="AW86" s="11" t="s">
        <v>6</v>
      </c>
      <c r="AX86" s="11" t="s">
        <v>24</v>
      </c>
      <c r="AY86" s="206" t="s">
        <v>118</v>
      </c>
    </row>
    <row r="87" spans="2:65" s="1" customFormat="1" ht="16.5" customHeight="1">
      <c r="B87" s="37"/>
      <c r="C87" s="207" t="s">
        <v>133</v>
      </c>
      <c r="D87" s="207" t="s">
        <v>134</v>
      </c>
      <c r="E87" s="208" t="s">
        <v>135</v>
      </c>
      <c r="F87" s="209" t="s">
        <v>136</v>
      </c>
      <c r="G87" s="210" t="s">
        <v>137</v>
      </c>
      <c r="H87" s="211">
        <v>600</v>
      </c>
      <c r="I87" s="212"/>
      <c r="J87" s="213">
        <f>ROUND(I87*H87,2)</f>
        <v>0</v>
      </c>
      <c r="K87" s="209" t="s">
        <v>22</v>
      </c>
      <c r="L87" s="214"/>
      <c r="M87" s="215" t="s">
        <v>22</v>
      </c>
      <c r="N87" s="216" t="s">
        <v>46</v>
      </c>
      <c r="O87" s="38"/>
      <c r="P87" s="193">
        <f>O87*H87</f>
        <v>0</v>
      </c>
      <c r="Q87" s="193">
        <v>0</v>
      </c>
      <c r="R87" s="193">
        <f>Q87*H87</f>
        <v>0</v>
      </c>
      <c r="S87" s="193">
        <v>0</v>
      </c>
      <c r="T87" s="194">
        <f>S87*H87</f>
        <v>0</v>
      </c>
      <c r="AR87" s="20" t="s">
        <v>138</v>
      </c>
      <c r="AT87" s="20" t="s">
        <v>134</v>
      </c>
      <c r="AU87" s="20" t="s">
        <v>84</v>
      </c>
      <c r="AY87" s="20" t="s">
        <v>118</v>
      </c>
      <c r="BE87" s="195">
        <f>IF(N87="základní",J87,0)</f>
        <v>0</v>
      </c>
      <c r="BF87" s="195">
        <f>IF(N87="snížená",J87,0)</f>
        <v>0</v>
      </c>
      <c r="BG87" s="195">
        <f>IF(N87="zákl. přenesená",J87,0)</f>
        <v>0</v>
      </c>
      <c r="BH87" s="195">
        <f>IF(N87="sníž. přenesená",J87,0)</f>
        <v>0</v>
      </c>
      <c r="BI87" s="195">
        <f>IF(N87="nulová",J87,0)</f>
        <v>0</v>
      </c>
      <c r="BJ87" s="20" t="s">
        <v>24</v>
      </c>
      <c r="BK87" s="195">
        <f>ROUND(I87*H87,2)</f>
        <v>0</v>
      </c>
      <c r="BL87" s="20" t="s">
        <v>126</v>
      </c>
      <c r="BM87" s="20" t="s">
        <v>139</v>
      </c>
    </row>
    <row r="88" spans="2:65" s="11" customFormat="1" ht="13.5">
      <c r="B88" s="196"/>
      <c r="C88" s="197"/>
      <c r="D88" s="198" t="s">
        <v>131</v>
      </c>
      <c r="E88" s="197"/>
      <c r="F88" s="199" t="s">
        <v>140</v>
      </c>
      <c r="G88" s="197"/>
      <c r="H88" s="200">
        <v>600</v>
      </c>
      <c r="I88" s="201"/>
      <c r="J88" s="197"/>
      <c r="K88" s="197"/>
      <c r="L88" s="202"/>
      <c r="M88" s="203"/>
      <c r="N88" s="204"/>
      <c r="O88" s="204"/>
      <c r="P88" s="204"/>
      <c r="Q88" s="204"/>
      <c r="R88" s="204"/>
      <c r="S88" s="204"/>
      <c r="T88" s="205"/>
      <c r="AT88" s="206" t="s">
        <v>131</v>
      </c>
      <c r="AU88" s="206" t="s">
        <v>84</v>
      </c>
      <c r="AV88" s="11" t="s">
        <v>84</v>
      </c>
      <c r="AW88" s="11" t="s">
        <v>6</v>
      </c>
      <c r="AX88" s="11" t="s">
        <v>24</v>
      </c>
      <c r="AY88" s="206" t="s">
        <v>118</v>
      </c>
    </row>
    <row r="89" spans="2:65" s="1" customFormat="1" ht="25.5" customHeight="1">
      <c r="B89" s="37"/>
      <c r="C89" s="184" t="s">
        <v>126</v>
      </c>
      <c r="D89" s="184" t="s">
        <v>121</v>
      </c>
      <c r="E89" s="185" t="s">
        <v>141</v>
      </c>
      <c r="F89" s="186" t="s">
        <v>142</v>
      </c>
      <c r="G89" s="187" t="s">
        <v>124</v>
      </c>
      <c r="H89" s="188">
        <v>43.04</v>
      </c>
      <c r="I89" s="189"/>
      <c r="J89" s="190">
        <f>ROUND(I89*H89,2)</f>
        <v>0</v>
      </c>
      <c r="K89" s="186" t="s">
        <v>125</v>
      </c>
      <c r="L89" s="57"/>
      <c r="M89" s="191" t="s">
        <v>22</v>
      </c>
      <c r="N89" s="192" t="s">
        <v>46</v>
      </c>
      <c r="O89" s="38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AR89" s="20" t="s">
        <v>126</v>
      </c>
      <c r="AT89" s="20" t="s">
        <v>121</v>
      </c>
      <c r="AU89" s="20" t="s">
        <v>84</v>
      </c>
      <c r="AY89" s="20" t="s">
        <v>118</v>
      </c>
      <c r="BE89" s="195">
        <f>IF(N89="základní",J89,0)</f>
        <v>0</v>
      </c>
      <c r="BF89" s="195">
        <f>IF(N89="snížená",J89,0)</f>
        <v>0</v>
      </c>
      <c r="BG89" s="195">
        <f>IF(N89="zákl. přenesená",J89,0)</f>
        <v>0</v>
      </c>
      <c r="BH89" s="195">
        <f>IF(N89="sníž. přenesená",J89,0)</f>
        <v>0</v>
      </c>
      <c r="BI89" s="195">
        <f>IF(N89="nulová",J89,0)</f>
        <v>0</v>
      </c>
      <c r="BJ89" s="20" t="s">
        <v>24</v>
      </c>
      <c r="BK89" s="195">
        <f>ROUND(I89*H89,2)</f>
        <v>0</v>
      </c>
      <c r="BL89" s="20" t="s">
        <v>126</v>
      </c>
      <c r="BM89" s="20" t="s">
        <v>143</v>
      </c>
    </row>
    <row r="90" spans="2:65" s="1" customFormat="1" ht="25.5" customHeight="1">
      <c r="B90" s="37"/>
      <c r="C90" s="184" t="s">
        <v>144</v>
      </c>
      <c r="D90" s="184" t="s">
        <v>121</v>
      </c>
      <c r="E90" s="185" t="s">
        <v>145</v>
      </c>
      <c r="F90" s="186" t="s">
        <v>146</v>
      </c>
      <c r="G90" s="187" t="s">
        <v>124</v>
      </c>
      <c r="H90" s="188">
        <v>43.04</v>
      </c>
      <c r="I90" s="189"/>
      <c r="J90" s="190">
        <f>ROUND(I90*H90,2)</f>
        <v>0</v>
      </c>
      <c r="K90" s="186" t="s">
        <v>125</v>
      </c>
      <c r="L90" s="57"/>
      <c r="M90" s="191" t="s">
        <v>22</v>
      </c>
      <c r="N90" s="192" t="s">
        <v>46</v>
      </c>
      <c r="O90" s="38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AR90" s="20" t="s">
        <v>126</v>
      </c>
      <c r="AT90" s="20" t="s">
        <v>121</v>
      </c>
      <c r="AU90" s="20" t="s">
        <v>84</v>
      </c>
      <c r="AY90" s="20" t="s">
        <v>118</v>
      </c>
      <c r="BE90" s="195">
        <f>IF(N90="základní",J90,0)</f>
        <v>0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20" t="s">
        <v>24</v>
      </c>
      <c r="BK90" s="195">
        <f>ROUND(I90*H90,2)</f>
        <v>0</v>
      </c>
      <c r="BL90" s="20" t="s">
        <v>126</v>
      </c>
      <c r="BM90" s="20" t="s">
        <v>147</v>
      </c>
    </row>
    <row r="91" spans="2:65" s="1" customFormat="1" ht="16.5" customHeight="1">
      <c r="B91" s="37"/>
      <c r="C91" s="184" t="s">
        <v>148</v>
      </c>
      <c r="D91" s="184" t="s">
        <v>121</v>
      </c>
      <c r="E91" s="185" t="s">
        <v>149</v>
      </c>
      <c r="F91" s="186" t="s">
        <v>150</v>
      </c>
      <c r="G91" s="187" t="s">
        <v>151</v>
      </c>
      <c r="H91" s="188">
        <v>860800</v>
      </c>
      <c r="I91" s="189"/>
      <c r="J91" s="190">
        <f>ROUND(I91*H91,2)</f>
        <v>0</v>
      </c>
      <c r="K91" s="186" t="s">
        <v>125</v>
      </c>
      <c r="L91" s="57"/>
      <c r="M91" s="191" t="s">
        <v>22</v>
      </c>
      <c r="N91" s="192" t="s">
        <v>46</v>
      </c>
      <c r="O91" s="38"/>
      <c r="P91" s="193">
        <f>O91*H91</f>
        <v>0</v>
      </c>
      <c r="Q91" s="193">
        <v>0</v>
      </c>
      <c r="R91" s="193">
        <f>Q91*H91</f>
        <v>0</v>
      </c>
      <c r="S91" s="193">
        <v>0</v>
      </c>
      <c r="T91" s="194">
        <f>S91*H91</f>
        <v>0</v>
      </c>
      <c r="AR91" s="20" t="s">
        <v>126</v>
      </c>
      <c r="AT91" s="20" t="s">
        <v>121</v>
      </c>
      <c r="AU91" s="20" t="s">
        <v>84</v>
      </c>
      <c r="AY91" s="20" t="s">
        <v>118</v>
      </c>
      <c r="BE91" s="195">
        <f>IF(N91="základní",J91,0)</f>
        <v>0</v>
      </c>
      <c r="BF91" s="195">
        <f>IF(N91="snížená",J91,0)</f>
        <v>0</v>
      </c>
      <c r="BG91" s="195">
        <f>IF(N91="zákl. přenesená",J91,0)</f>
        <v>0</v>
      </c>
      <c r="BH91" s="195">
        <f>IF(N91="sníž. přenesená",J91,0)</f>
        <v>0</v>
      </c>
      <c r="BI91" s="195">
        <f>IF(N91="nulová",J91,0)</f>
        <v>0</v>
      </c>
      <c r="BJ91" s="20" t="s">
        <v>24</v>
      </c>
      <c r="BK91" s="195">
        <f>ROUND(I91*H91,2)</f>
        <v>0</v>
      </c>
      <c r="BL91" s="20" t="s">
        <v>126</v>
      </c>
      <c r="BM91" s="20" t="s">
        <v>152</v>
      </c>
    </row>
    <row r="92" spans="2:65" s="11" customFormat="1" ht="13.5">
      <c r="B92" s="196"/>
      <c r="C92" s="197"/>
      <c r="D92" s="198" t="s">
        <v>131</v>
      </c>
      <c r="E92" s="217" t="s">
        <v>22</v>
      </c>
      <c r="F92" s="199" t="s">
        <v>153</v>
      </c>
      <c r="G92" s="197"/>
      <c r="H92" s="200">
        <v>860800</v>
      </c>
      <c r="I92" s="201"/>
      <c r="J92" s="197"/>
      <c r="K92" s="197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131</v>
      </c>
      <c r="AU92" s="206" t="s">
        <v>84</v>
      </c>
      <c r="AV92" s="11" t="s">
        <v>84</v>
      </c>
      <c r="AW92" s="11" t="s">
        <v>39</v>
      </c>
      <c r="AX92" s="11" t="s">
        <v>24</v>
      </c>
      <c r="AY92" s="206" t="s">
        <v>118</v>
      </c>
    </row>
    <row r="93" spans="2:65" s="1" customFormat="1" ht="16.5" customHeight="1">
      <c r="B93" s="37"/>
      <c r="C93" s="184" t="s">
        <v>154</v>
      </c>
      <c r="D93" s="184" t="s">
        <v>121</v>
      </c>
      <c r="E93" s="185" t="s">
        <v>155</v>
      </c>
      <c r="F93" s="186" t="s">
        <v>156</v>
      </c>
      <c r="G93" s="187" t="s">
        <v>151</v>
      </c>
      <c r="H93" s="188">
        <v>860800</v>
      </c>
      <c r="I93" s="189"/>
      <c r="J93" s="190">
        <f>ROUND(I93*H93,2)</f>
        <v>0</v>
      </c>
      <c r="K93" s="186" t="s">
        <v>125</v>
      </c>
      <c r="L93" s="57"/>
      <c r="M93" s="191" t="s">
        <v>22</v>
      </c>
      <c r="N93" s="192" t="s">
        <v>46</v>
      </c>
      <c r="O93" s="38"/>
      <c r="P93" s="193">
        <f>O93*H93</f>
        <v>0</v>
      </c>
      <c r="Q93" s="193">
        <v>0</v>
      </c>
      <c r="R93" s="193">
        <f>Q93*H93</f>
        <v>0</v>
      </c>
      <c r="S93" s="193">
        <v>0</v>
      </c>
      <c r="T93" s="194">
        <f>S93*H93</f>
        <v>0</v>
      </c>
      <c r="AR93" s="20" t="s">
        <v>126</v>
      </c>
      <c r="AT93" s="20" t="s">
        <v>121</v>
      </c>
      <c r="AU93" s="20" t="s">
        <v>84</v>
      </c>
      <c r="AY93" s="20" t="s">
        <v>118</v>
      </c>
      <c r="BE93" s="195">
        <f>IF(N93="základní",J93,0)</f>
        <v>0</v>
      </c>
      <c r="BF93" s="195">
        <f>IF(N93="snížená",J93,0)</f>
        <v>0</v>
      </c>
      <c r="BG93" s="195">
        <f>IF(N93="zákl. přenesená",J93,0)</f>
        <v>0</v>
      </c>
      <c r="BH93" s="195">
        <f>IF(N93="sníž. přenesená",J93,0)</f>
        <v>0</v>
      </c>
      <c r="BI93" s="195">
        <f>IF(N93="nulová",J93,0)</f>
        <v>0</v>
      </c>
      <c r="BJ93" s="20" t="s">
        <v>24</v>
      </c>
      <c r="BK93" s="195">
        <f>ROUND(I93*H93,2)</f>
        <v>0</v>
      </c>
      <c r="BL93" s="20" t="s">
        <v>126</v>
      </c>
      <c r="BM93" s="20" t="s">
        <v>157</v>
      </c>
    </row>
    <row r="94" spans="2:65" s="11" customFormat="1" ht="13.5">
      <c r="B94" s="196"/>
      <c r="C94" s="197"/>
      <c r="D94" s="198" t="s">
        <v>131</v>
      </c>
      <c r="E94" s="217" t="s">
        <v>22</v>
      </c>
      <c r="F94" s="199" t="s">
        <v>153</v>
      </c>
      <c r="G94" s="197"/>
      <c r="H94" s="200">
        <v>860800</v>
      </c>
      <c r="I94" s="201"/>
      <c r="J94" s="197"/>
      <c r="K94" s="197"/>
      <c r="L94" s="202"/>
      <c r="M94" s="203"/>
      <c r="N94" s="204"/>
      <c r="O94" s="204"/>
      <c r="P94" s="204"/>
      <c r="Q94" s="204"/>
      <c r="R94" s="204"/>
      <c r="S94" s="204"/>
      <c r="T94" s="205"/>
      <c r="AT94" s="206" t="s">
        <v>131</v>
      </c>
      <c r="AU94" s="206" t="s">
        <v>84</v>
      </c>
      <c r="AV94" s="11" t="s">
        <v>84</v>
      </c>
      <c r="AW94" s="11" t="s">
        <v>39</v>
      </c>
      <c r="AX94" s="11" t="s">
        <v>24</v>
      </c>
      <c r="AY94" s="206" t="s">
        <v>118</v>
      </c>
    </row>
    <row r="95" spans="2:65" s="1" customFormat="1" ht="16.5" customHeight="1">
      <c r="B95" s="37"/>
      <c r="C95" s="184" t="s">
        <v>138</v>
      </c>
      <c r="D95" s="184" t="s">
        <v>121</v>
      </c>
      <c r="E95" s="185" t="s">
        <v>158</v>
      </c>
      <c r="F95" s="186" t="s">
        <v>159</v>
      </c>
      <c r="G95" s="187" t="s">
        <v>124</v>
      </c>
      <c r="H95" s="188">
        <v>43.04</v>
      </c>
      <c r="I95" s="189"/>
      <c r="J95" s="190">
        <f>ROUND(I95*H95,2)</f>
        <v>0</v>
      </c>
      <c r="K95" s="186" t="s">
        <v>125</v>
      </c>
      <c r="L95" s="57"/>
      <c r="M95" s="191" t="s">
        <v>22</v>
      </c>
      <c r="N95" s="192" t="s">
        <v>46</v>
      </c>
      <c r="O95" s="38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AR95" s="20" t="s">
        <v>126</v>
      </c>
      <c r="AT95" s="20" t="s">
        <v>121</v>
      </c>
      <c r="AU95" s="20" t="s">
        <v>84</v>
      </c>
      <c r="AY95" s="20" t="s">
        <v>118</v>
      </c>
      <c r="BE95" s="195">
        <f>IF(N95="základní",J95,0)</f>
        <v>0</v>
      </c>
      <c r="BF95" s="195">
        <f>IF(N95="snížená",J95,0)</f>
        <v>0</v>
      </c>
      <c r="BG95" s="195">
        <f>IF(N95="zákl. přenesená",J95,0)</f>
        <v>0</v>
      </c>
      <c r="BH95" s="195">
        <f>IF(N95="sníž. přenesená",J95,0)</f>
        <v>0</v>
      </c>
      <c r="BI95" s="195">
        <f>IF(N95="nulová",J95,0)</f>
        <v>0</v>
      </c>
      <c r="BJ95" s="20" t="s">
        <v>24</v>
      </c>
      <c r="BK95" s="195">
        <f>ROUND(I95*H95,2)</f>
        <v>0</v>
      </c>
      <c r="BL95" s="20" t="s">
        <v>126</v>
      </c>
      <c r="BM95" s="20" t="s">
        <v>160</v>
      </c>
    </row>
    <row r="96" spans="2:65" s="1" customFormat="1" ht="16.5" customHeight="1">
      <c r="B96" s="37"/>
      <c r="C96" s="207" t="s">
        <v>161</v>
      </c>
      <c r="D96" s="207" t="s">
        <v>134</v>
      </c>
      <c r="E96" s="208" t="s">
        <v>162</v>
      </c>
      <c r="F96" s="209" t="s">
        <v>163</v>
      </c>
      <c r="G96" s="210" t="s">
        <v>164</v>
      </c>
      <c r="H96" s="211">
        <v>3443.2</v>
      </c>
      <c r="I96" s="212"/>
      <c r="J96" s="213">
        <f>ROUND(I96*H96,2)</f>
        <v>0</v>
      </c>
      <c r="K96" s="209" t="s">
        <v>125</v>
      </c>
      <c r="L96" s="214"/>
      <c r="M96" s="215" t="s">
        <v>22</v>
      </c>
      <c r="N96" s="216" t="s">
        <v>46</v>
      </c>
      <c r="O96" s="38"/>
      <c r="P96" s="193">
        <f>O96*H96</f>
        <v>0</v>
      </c>
      <c r="Q96" s="193">
        <v>1E-3</v>
      </c>
      <c r="R96" s="193">
        <f>Q96*H96</f>
        <v>3.4432</v>
      </c>
      <c r="S96" s="193">
        <v>0</v>
      </c>
      <c r="T96" s="194">
        <f>S96*H96</f>
        <v>0</v>
      </c>
      <c r="AR96" s="20" t="s">
        <v>138</v>
      </c>
      <c r="AT96" s="20" t="s">
        <v>134</v>
      </c>
      <c r="AU96" s="20" t="s">
        <v>84</v>
      </c>
      <c r="AY96" s="20" t="s">
        <v>118</v>
      </c>
      <c r="BE96" s="195">
        <f>IF(N96="základní",J96,0)</f>
        <v>0</v>
      </c>
      <c r="BF96" s="195">
        <f>IF(N96="snížená",J96,0)</f>
        <v>0</v>
      </c>
      <c r="BG96" s="195">
        <f>IF(N96="zákl. přenesená",J96,0)</f>
        <v>0</v>
      </c>
      <c r="BH96" s="195">
        <f>IF(N96="sníž. přenesená",J96,0)</f>
        <v>0</v>
      </c>
      <c r="BI96" s="195">
        <f>IF(N96="nulová",J96,0)</f>
        <v>0</v>
      </c>
      <c r="BJ96" s="20" t="s">
        <v>24</v>
      </c>
      <c r="BK96" s="195">
        <f>ROUND(I96*H96,2)</f>
        <v>0</v>
      </c>
      <c r="BL96" s="20" t="s">
        <v>126</v>
      </c>
      <c r="BM96" s="20" t="s">
        <v>165</v>
      </c>
    </row>
    <row r="97" spans="2:65" s="11" customFormat="1" ht="13.5">
      <c r="B97" s="196"/>
      <c r="C97" s="197"/>
      <c r="D97" s="198" t="s">
        <v>131</v>
      </c>
      <c r="E97" s="217" t="s">
        <v>22</v>
      </c>
      <c r="F97" s="199" t="s">
        <v>166</v>
      </c>
      <c r="G97" s="197"/>
      <c r="H97" s="200">
        <v>3443.2</v>
      </c>
      <c r="I97" s="201"/>
      <c r="J97" s="197"/>
      <c r="K97" s="197"/>
      <c r="L97" s="202"/>
      <c r="M97" s="203"/>
      <c r="N97" s="204"/>
      <c r="O97" s="204"/>
      <c r="P97" s="204"/>
      <c r="Q97" s="204"/>
      <c r="R97" s="204"/>
      <c r="S97" s="204"/>
      <c r="T97" s="205"/>
      <c r="AT97" s="206" t="s">
        <v>131</v>
      </c>
      <c r="AU97" s="206" t="s">
        <v>84</v>
      </c>
      <c r="AV97" s="11" t="s">
        <v>84</v>
      </c>
      <c r="AW97" s="11" t="s">
        <v>39</v>
      </c>
      <c r="AX97" s="11" t="s">
        <v>24</v>
      </c>
      <c r="AY97" s="206" t="s">
        <v>118</v>
      </c>
    </row>
    <row r="98" spans="2:65" s="1" customFormat="1" ht="16.5" customHeight="1">
      <c r="B98" s="37"/>
      <c r="C98" s="184" t="s">
        <v>29</v>
      </c>
      <c r="D98" s="184" t="s">
        <v>121</v>
      </c>
      <c r="E98" s="185" t="s">
        <v>167</v>
      </c>
      <c r="F98" s="186" t="s">
        <v>168</v>
      </c>
      <c r="G98" s="187" t="s">
        <v>151</v>
      </c>
      <c r="H98" s="188">
        <v>430400</v>
      </c>
      <c r="I98" s="189"/>
      <c r="J98" s="190">
        <f>ROUND(I98*H98,2)</f>
        <v>0</v>
      </c>
      <c r="K98" s="186" t="s">
        <v>125</v>
      </c>
      <c r="L98" s="57"/>
      <c r="M98" s="191" t="s">
        <v>22</v>
      </c>
      <c r="N98" s="192" t="s">
        <v>46</v>
      </c>
      <c r="O98" s="38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AR98" s="20" t="s">
        <v>126</v>
      </c>
      <c r="AT98" s="20" t="s">
        <v>121</v>
      </c>
      <c r="AU98" s="20" t="s">
        <v>84</v>
      </c>
      <c r="AY98" s="20" t="s">
        <v>118</v>
      </c>
      <c r="BE98" s="195">
        <f>IF(N98="základní",J98,0)</f>
        <v>0</v>
      </c>
      <c r="BF98" s="195">
        <f>IF(N98="snížená",J98,0)</f>
        <v>0</v>
      </c>
      <c r="BG98" s="195">
        <f>IF(N98="zákl. přenesená",J98,0)</f>
        <v>0</v>
      </c>
      <c r="BH98" s="195">
        <f>IF(N98="sníž. přenesená",J98,0)</f>
        <v>0</v>
      </c>
      <c r="BI98" s="195">
        <f>IF(N98="nulová",J98,0)</f>
        <v>0</v>
      </c>
      <c r="BJ98" s="20" t="s">
        <v>24</v>
      </c>
      <c r="BK98" s="195">
        <f>ROUND(I98*H98,2)</f>
        <v>0</v>
      </c>
      <c r="BL98" s="20" t="s">
        <v>126</v>
      </c>
      <c r="BM98" s="20" t="s">
        <v>169</v>
      </c>
    </row>
    <row r="99" spans="2:65" s="11" customFormat="1" ht="13.5">
      <c r="B99" s="196"/>
      <c r="C99" s="197"/>
      <c r="D99" s="198" t="s">
        <v>131</v>
      </c>
      <c r="E99" s="217" t="s">
        <v>22</v>
      </c>
      <c r="F99" s="199" t="s">
        <v>170</v>
      </c>
      <c r="G99" s="197"/>
      <c r="H99" s="200">
        <v>430400</v>
      </c>
      <c r="I99" s="201"/>
      <c r="J99" s="197"/>
      <c r="K99" s="197"/>
      <c r="L99" s="202"/>
      <c r="M99" s="203"/>
      <c r="N99" s="204"/>
      <c r="O99" s="204"/>
      <c r="P99" s="204"/>
      <c r="Q99" s="204"/>
      <c r="R99" s="204"/>
      <c r="S99" s="204"/>
      <c r="T99" s="205"/>
      <c r="AT99" s="206" t="s">
        <v>131</v>
      </c>
      <c r="AU99" s="206" t="s">
        <v>84</v>
      </c>
      <c r="AV99" s="11" t="s">
        <v>84</v>
      </c>
      <c r="AW99" s="11" t="s">
        <v>39</v>
      </c>
      <c r="AX99" s="11" t="s">
        <v>24</v>
      </c>
      <c r="AY99" s="206" t="s">
        <v>118</v>
      </c>
    </row>
    <row r="100" spans="2:65" s="1" customFormat="1" ht="25.5" customHeight="1">
      <c r="B100" s="37"/>
      <c r="C100" s="184" t="s">
        <v>171</v>
      </c>
      <c r="D100" s="184" t="s">
        <v>121</v>
      </c>
      <c r="E100" s="185" t="s">
        <v>172</v>
      </c>
      <c r="F100" s="186" t="s">
        <v>173</v>
      </c>
      <c r="G100" s="187" t="s">
        <v>174</v>
      </c>
      <c r="H100" s="188">
        <v>25000</v>
      </c>
      <c r="I100" s="189"/>
      <c r="J100" s="190">
        <f t="shared" ref="J100:J105" si="0">ROUND(I100*H100,2)</f>
        <v>0</v>
      </c>
      <c r="K100" s="186" t="s">
        <v>125</v>
      </c>
      <c r="L100" s="57"/>
      <c r="M100" s="191" t="s">
        <v>22</v>
      </c>
      <c r="N100" s="192" t="s">
        <v>46</v>
      </c>
      <c r="O100" s="38"/>
      <c r="P100" s="193">
        <f t="shared" ref="P100:P105" si="1">O100*H100</f>
        <v>0</v>
      </c>
      <c r="Q100" s="193">
        <v>0</v>
      </c>
      <c r="R100" s="193">
        <f t="shared" ref="R100:R105" si="2">Q100*H100</f>
        <v>0</v>
      </c>
      <c r="S100" s="193">
        <v>0</v>
      </c>
      <c r="T100" s="194">
        <f t="shared" ref="T100:T105" si="3">S100*H100</f>
        <v>0</v>
      </c>
      <c r="AR100" s="20" t="s">
        <v>126</v>
      </c>
      <c r="AT100" s="20" t="s">
        <v>121</v>
      </c>
      <c r="AU100" s="20" t="s">
        <v>84</v>
      </c>
      <c r="AY100" s="20" t="s">
        <v>118</v>
      </c>
      <c r="BE100" s="195">
        <f t="shared" ref="BE100:BE105" si="4">IF(N100="základní",J100,0)</f>
        <v>0</v>
      </c>
      <c r="BF100" s="195">
        <f t="shared" ref="BF100:BF105" si="5">IF(N100="snížená",J100,0)</f>
        <v>0</v>
      </c>
      <c r="BG100" s="195">
        <f t="shared" ref="BG100:BG105" si="6">IF(N100="zákl. přenesená",J100,0)</f>
        <v>0</v>
      </c>
      <c r="BH100" s="195">
        <f t="shared" ref="BH100:BH105" si="7">IF(N100="sníž. přenesená",J100,0)</f>
        <v>0</v>
      </c>
      <c r="BI100" s="195">
        <f t="shared" ref="BI100:BI105" si="8">IF(N100="nulová",J100,0)</f>
        <v>0</v>
      </c>
      <c r="BJ100" s="20" t="s">
        <v>24</v>
      </c>
      <c r="BK100" s="195">
        <f t="shared" ref="BK100:BK105" si="9">ROUND(I100*H100,2)</f>
        <v>0</v>
      </c>
      <c r="BL100" s="20" t="s">
        <v>126</v>
      </c>
      <c r="BM100" s="20" t="s">
        <v>175</v>
      </c>
    </row>
    <row r="101" spans="2:65" s="1" customFormat="1" ht="16.5" customHeight="1">
      <c r="B101" s="37"/>
      <c r="C101" s="207" t="s">
        <v>176</v>
      </c>
      <c r="D101" s="207" t="s">
        <v>134</v>
      </c>
      <c r="E101" s="208" t="s">
        <v>177</v>
      </c>
      <c r="F101" s="209" t="s">
        <v>178</v>
      </c>
      <c r="G101" s="210" t="s">
        <v>174</v>
      </c>
      <c r="H101" s="211">
        <v>10650</v>
      </c>
      <c r="I101" s="212"/>
      <c r="J101" s="213">
        <f t="shared" si="0"/>
        <v>0</v>
      </c>
      <c r="K101" s="209" t="s">
        <v>22</v>
      </c>
      <c r="L101" s="214"/>
      <c r="M101" s="215" t="s">
        <v>22</v>
      </c>
      <c r="N101" s="216" t="s">
        <v>46</v>
      </c>
      <c r="O101" s="38"/>
      <c r="P101" s="193">
        <f t="shared" si="1"/>
        <v>0</v>
      </c>
      <c r="Q101" s="193">
        <v>2.0999999999999999E-3</v>
      </c>
      <c r="R101" s="193">
        <f t="shared" si="2"/>
        <v>22.364999999999998</v>
      </c>
      <c r="S101" s="193">
        <v>0</v>
      </c>
      <c r="T101" s="194">
        <f t="shared" si="3"/>
        <v>0</v>
      </c>
      <c r="AR101" s="20" t="s">
        <v>138</v>
      </c>
      <c r="AT101" s="20" t="s">
        <v>134</v>
      </c>
      <c r="AU101" s="20" t="s">
        <v>84</v>
      </c>
      <c r="AY101" s="20" t="s">
        <v>118</v>
      </c>
      <c r="BE101" s="195">
        <f t="shared" si="4"/>
        <v>0</v>
      </c>
      <c r="BF101" s="195">
        <f t="shared" si="5"/>
        <v>0</v>
      </c>
      <c r="BG101" s="195">
        <f t="shared" si="6"/>
        <v>0</v>
      </c>
      <c r="BH101" s="195">
        <f t="shared" si="7"/>
        <v>0</v>
      </c>
      <c r="BI101" s="195">
        <f t="shared" si="8"/>
        <v>0</v>
      </c>
      <c r="BJ101" s="20" t="s">
        <v>24</v>
      </c>
      <c r="BK101" s="195">
        <f t="shared" si="9"/>
        <v>0</v>
      </c>
      <c r="BL101" s="20" t="s">
        <v>126</v>
      </c>
      <c r="BM101" s="20" t="s">
        <v>179</v>
      </c>
    </row>
    <row r="102" spans="2:65" s="1" customFormat="1" ht="16.5" customHeight="1">
      <c r="B102" s="37"/>
      <c r="C102" s="207" t="s">
        <v>180</v>
      </c>
      <c r="D102" s="207" t="s">
        <v>134</v>
      </c>
      <c r="E102" s="208" t="s">
        <v>181</v>
      </c>
      <c r="F102" s="209" t="s">
        <v>182</v>
      </c>
      <c r="G102" s="210" t="s">
        <v>174</v>
      </c>
      <c r="H102" s="211">
        <v>3100</v>
      </c>
      <c r="I102" s="212"/>
      <c r="J102" s="213">
        <f t="shared" si="0"/>
        <v>0</v>
      </c>
      <c r="K102" s="209" t="s">
        <v>22</v>
      </c>
      <c r="L102" s="214"/>
      <c r="M102" s="215" t="s">
        <v>22</v>
      </c>
      <c r="N102" s="216" t="s">
        <v>46</v>
      </c>
      <c r="O102" s="38"/>
      <c r="P102" s="193">
        <f t="shared" si="1"/>
        <v>0</v>
      </c>
      <c r="Q102" s="193">
        <v>2.0999999999999999E-3</v>
      </c>
      <c r="R102" s="193">
        <f t="shared" si="2"/>
        <v>6.51</v>
      </c>
      <c r="S102" s="193">
        <v>0</v>
      </c>
      <c r="T102" s="194">
        <f t="shared" si="3"/>
        <v>0</v>
      </c>
      <c r="AR102" s="20" t="s">
        <v>138</v>
      </c>
      <c r="AT102" s="20" t="s">
        <v>134</v>
      </c>
      <c r="AU102" s="20" t="s">
        <v>84</v>
      </c>
      <c r="AY102" s="20" t="s">
        <v>118</v>
      </c>
      <c r="BE102" s="195">
        <f t="shared" si="4"/>
        <v>0</v>
      </c>
      <c r="BF102" s="195">
        <f t="shared" si="5"/>
        <v>0</v>
      </c>
      <c r="BG102" s="195">
        <f t="shared" si="6"/>
        <v>0</v>
      </c>
      <c r="BH102" s="195">
        <f t="shared" si="7"/>
        <v>0</v>
      </c>
      <c r="BI102" s="195">
        <f t="shared" si="8"/>
        <v>0</v>
      </c>
      <c r="BJ102" s="20" t="s">
        <v>24</v>
      </c>
      <c r="BK102" s="195">
        <f t="shared" si="9"/>
        <v>0</v>
      </c>
      <c r="BL102" s="20" t="s">
        <v>126</v>
      </c>
      <c r="BM102" s="20" t="s">
        <v>183</v>
      </c>
    </row>
    <row r="103" spans="2:65" s="1" customFormat="1" ht="16.5" customHeight="1">
      <c r="B103" s="37"/>
      <c r="C103" s="207" t="s">
        <v>184</v>
      </c>
      <c r="D103" s="207" t="s">
        <v>134</v>
      </c>
      <c r="E103" s="208" t="s">
        <v>185</v>
      </c>
      <c r="F103" s="209" t="s">
        <v>186</v>
      </c>
      <c r="G103" s="210" t="s">
        <v>174</v>
      </c>
      <c r="H103" s="211">
        <v>11250</v>
      </c>
      <c r="I103" s="212"/>
      <c r="J103" s="213">
        <f t="shared" si="0"/>
        <v>0</v>
      </c>
      <c r="K103" s="209" t="s">
        <v>22</v>
      </c>
      <c r="L103" s="214"/>
      <c r="M103" s="215" t="s">
        <v>22</v>
      </c>
      <c r="N103" s="216" t="s">
        <v>46</v>
      </c>
      <c r="O103" s="38"/>
      <c r="P103" s="193">
        <f t="shared" si="1"/>
        <v>0</v>
      </c>
      <c r="Q103" s="193">
        <v>1.1999999999999999E-3</v>
      </c>
      <c r="R103" s="193">
        <f t="shared" si="2"/>
        <v>13.499999999999998</v>
      </c>
      <c r="S103" s="193">
        <v>0</v>
      </c>
      <c r="T103" s="194">
        <f t="shared" si="3"/>
        <v>0</v>
      </c>
      <c r="AR103" s="20" t="s">
        <v>138</v>
      </c>
      <c r="AT103" s="20" t="s">
        <v>134</v>
      </c>
      <c r="AU103" s="20" t="s">
        <v>84</v>
      </c>
      <c r="AY103" s="20" t="s">
        <v>118</v>
      </c>
      <c r="BE103" s="195">
        <f t="shared" si="4"/>
        <v>0</v>
      </c>
      <c r="BF103" s="195">
        <f t="shared" si="5"/>
        <v>0</v>
      </c>
      <c r="BG103" s="195">
        <f t="shared" si="6"/>
        <v>0</v>
      </c>
      <c r="BH103" s="195">
        <f t="shared" si="7"/>
        <v>0</v>
      </c>
      <c r="BI103" s="195">
        <f t="shared" si="8"/>
        <v>0</v>
      </c>
      <c r="BJ103" s="20" t="s">
        <v>24</v>
      </c>
      <c r="BK103" s="195">
        <f t="shared" si="9"/>
        <v>0</v>
      </c>
      <c r="BL103" s="20" t="s">
        <v>126</v>
      </c>
      <c r="BM103" s="20" t="s">
        <v>187</v>
      </c>
    </row>
    <row r="104" spans="2:65" s="1" customFormat="1" ht="25.5" customHeight="1">
      <c r="B104" s="37"/>
      <c r="C104" s="184" t="s">
        <v>10</v>
      </c>
      <c r="D104" s="184" t="s">
        <v>121</v>
      </c>
      <c r="E104" s="185" t="s">
        <v>188</v>
      </c>
      <c r="F104" s="186" t="s">
        <v>189</v>
      </c>
      <c r="G104" s="187" t="s">
        <v>174</v>
      </c>
      <c r="H104" s="188">
        <v>25000</v>
      </c>
      <c r="I104" s="189"/>
      <c r="J104" s="190">
        <f t="shared" si="0"/>
        <v>0</v>
      </c>
      <c r="K104" s="186" t="s">
        <v>125</v>
      </c>
      <c r="L104" s="57"/>
      <c r="M104" s="191" t="s">
        <v>22</v>
      </c>
      <c r="N104" s="192" t="s">
        <v>46</v>
      </c>
      <c r="O104" s="38"/>
      <c r="P104" s="193">
        <f t="shared" si="1"/>
        <v>0</v>
      </c>
      <c r="Q104" s="193">
        <v>0</v>
      </c>
      <c r="R104" s="193">
        <f t="shared" si="2"/>
        <v>0</v>
      </c>
      <c r="S104" s="193">
        <v>0</v>
      </c>
      <c r="T104" s="194">
        <f t="shared" si="3"/>
        <v>0</v>
      </c>
      <c r="AR104" s="20" t="s">
        <v>126</v>
      </c>
      <c r="AT104" s="20" t="s">
        <v>121</v>
      </c>
      <c r="AU104" s="20" t="s">
        <v>84</v>
      </c>
      <c r="AY104" s="20" t="s">
        <v>118</v>
      </c>
      <c r="BE104" s="195">
        <f t="shared" si="4"/>
        <v>0</v>
      </c>
      <c r="BF104" s="195">
        <f t="shared" si="5"/>
        <v>0</v>
      </c>
      <c r="BG104" s="195">
        <f t="shared" si="6"/>
        <v>0</v>
      </c>
      <c r="BH104" s="195">
        <f t="shared" si="7"/>
        <v>0</v>
      </c>
      <c r="BI104" s="195">
        <f t="shared" si="8"/>
        <v>0</v>
      </c>
      <c r="BJ104" s="20" t="s">
        <v>24</v>
      </c>
      <c r="BK104" s="195">
        <f t="shared" si="9"/>
        <v>0</v>
      </c>
      <c r="BL104" s="20" t="s">
        <v>126</v>
      </c>
      <c r="BM104" s="20" t="s">
        <v>190</v>
      </c>
    </row>
    <row r="105" spans="2:65" s="1" customFormat="1" ht="16.5" customHeight="1">
      <c r="B105" s="37"/>
      <c r="C105" s="207" t="s">
        <v>191</v>
      </c>
      <c r="D105" s="207" t="s">
        <v>134</v>
      </c>
      <c r="E105" s="208" t="s">
        <v>192</v>
      </c>
      <c r="F105" s="209" t="s">
        <v>193</v>
      </c>
      <c r="G105" s="210" t="s">
        <v>164</v>
      </c>
      <c r="H105" s="211">
        <v>150</v>
      </c>
      <c r="I105" s="212"/>
      <c r="J105" s="213">
        <f t="shared" si="0"/>
        <v>0</v>
      </c>
      <c r="K105" s="209" t="s">
        <v>22</v>
      </c>
      <c r="L105" s="214"/>
      <c r="M105" s="215" t="s">
        <v>22</v>
      </c>
      <c r="N105" s="216" t="s">
        <v>46</v>
      </c>
      <c r="O105" s="38"/>
      <c r="P105" s="193">
        <f t="shared" si="1"/>
        <v>0</v>
      </c>
      <c r="Q105" s="193">
        <v>1E-3</v>
      </c>
      <c r="R105" s="193">
        <f t="shared" si="2"/>
        <v>0.15</v>
      </c>
      <c r="S105" s="193">
        <v>0</v>
      </c>
      <c r="T105" s="194">
        <f t="shared" si="3"/>
        <v>0</v>
      </c>
      <c r="AR105" s="20" t="s">
        <v>138</v>
      </c>
      <c r="AT105" s="20" t="s">
        <v>134</v>
      </c>
      <c r="AU105" s="20" t="s">
        <v>84</v>
      </c>
      <c r="AY105" s="20" t="s">
        <v>118</v>
      </c>
      <c r="BE105" s="195">
        <f t="shared" si="4"/>
        <v>0</v>
      </c>
      <c r="BF105" s="195">
        <f t="shared" si="5"/>
        <v>0</v>
      </c>
      <c r="BG105" s="195">
        <f t="shared" si="6"/>
        <v>0</v>
      </c>
      <c r="BH105" s="195">
        <f t="shared" si="7"/>
        <v>0</v>
      </c>
      <c r="BI105" s="195">
        <f t="shared" si="8"/>
        <v>0</v>
      </c>
      <c r="BJ105" s="20" t="s">
        <v>24</v>
      </c>
      <c r="BK105" s="195">
        <f t="shared" si="9"/>
        <v>0</v>
      </c>
      <c r="BL105" s="20" t="s">
        <v>126</v>
      </c>
      <c r="BM105" s="20" t="s">
        <v>194</v>
      </c>
    </row>
    <row r="106" spans="2:65" s="11" customFormat="1" ht="13.5">
      <c r="B106" s="196"/>
      <c r="C106" s="197"/>
      <c r="D106" s="198" t="s">
        <v>131</v>
      </c>
      <c r="E106" s="217" t="s">
        <v>22</v>
      </c>
      <c r="F106" s="199" t="s">
        <v>195</v>
      </c>
      <c r="G106" s="197"/>
      <c r="H106" s="200">
        <v>150</v>
      </c>
      <c r="I106" s="201"/>
      <c r="J106" s="197"/>
      <c r="K106" s="197"/>
      <c r="L106" s="202"/>
      <c r="M106" s="203"/>
      <c r="N106" s="204"/>
      <c r="O106" s="204"/>
      <c r="P106" s="204"/>
      <c r="Q106" s="204"/>
      <c r="R106" s="204"/>
      <c r="S106" s="204"/>
      <c r="T106" s="205"/>
      <c r="AT106" s="206" t="s">
        <v>131</v>
      </c>
      <c r="AU106" s="206" t="s">
        <v>84</v>
      </c>
      <c r="AV106" s="11" t="s">
        <v>84</v>
      </c>
      <c r="AW106" s="11" t="s">
        <v>39</v>
      </c>
      <c r="AX106" s="11" t="s">
        <v>24</v>
      </c>
      <c r="AY106" s="206" t="s">
        <v>118</v>
      </c>
    </row>
    <row r="107" spans="2:65" s="1" customFormat="1" ht="25.5" customHeight="1">
      <c r="B107" s="37"/>
      <c r="C107" s="184" t="s">
        <v>196</v>
      </c>
      <c r="D107" s="184" t="s">
        <v>121</v>
      </c>
      <c r="E107" s="185" t="s">
        <v>197</v>
      </c>
      <c r="F107" s="186" t="s">
        <v>198</v>
      </c>
      <c r="G107" s="187" t="s">
        <v>137</v>
      </c>
      <c r="H107" s="188">
        <v>45.968000000000004</v>
      </c>
      <c r="I107" s="189"/>
      <c r="J107" s="190">
        <f>ROUND(I107*H107,2)</f>
        <v>0</v>
      </c>
      <c r="K107" s="186" t="s">
        <v>125</v>
      </c>
      <c r="L107" s="57"/>
      <c r="M107" s="191" t="s">
        <v>22</v>
      </c>
      <c r="N107" s="192" t="s">
        <v>46</v>
      </c>
      <c r="O107" s="38"/>
      <c r="P107" s="193">
        <f>O107*H107</f>
        <v>0</v>
      </c>
      <c r="Q107" s="193">
        <v>0</v>
      </c>
      <c r="R107" s="193">
        <f>Q107*H107</f>
        <v>0</v>
      </c>
      <c r="S107" s="193">
        <v>0</v>
      </c>
      <c r="T107" s="194">
        <f>S107*H107</f>
        <v>0</v>
      </c>
      <c r="AR107" s="20" t="s">
        <v>126</v>
      </c>
      <c r="AT107" s="20" t="s">
        <v>121</v>
      </c>
      <c r="AU107" s="20" t="s">
        <v>84</v>
      </c>
      <c r="AY107" s="20" t="s">
        <v>118</v>
      </c>
      <c r="BE107" s="195">
        <f>IF(N107="základní",J107,0)</f>
        <v>0</v>
      </c>
      <c r="BF107" s="195">
        <f>IF(N107="snížená",J107,0)</f>
        <v>0</v>
      </c>
      <c r="BG107" s="195">
        <f>IF(N107="zákl. přenesená",J107,0)</f>
        <v>0</v>
      </c>
      <c r="BH107" s="195">
        <f>IF(N107="sníž. přenesená",J107,0)</f>
        <v>0</v>
      </c>
      <c r="BI107" s="195">
        <f>IF(N107="nulová",J107,0)</f>
        <v>0</v>
      </c>
      <c r="BJ107" s="20" t="s">
        <v>24</v>
      </c>
      <c r="BK107" s="195">
        <f>ROUND(I107*H107,2)</f>
        <v>0</v>
      </c>
      <c r="BL107" s="20" t="s">
        <v>126</v>
      </c>
      <c r="BM107" s="20" t="s">
        <v>199</v>
      </c>
    </row>
    <row r="108" spans="2:65" s="10" customFormat="1" ht="29.85" customHeight="1">
      <c r="B108" s="168"/>
      <c r="C108" s="169"/>
      <c r="D108" s="170" t="s">
        <v>74</v>
      </c>
      <c r="E108" s="182" t="s">
        <v>200</v>
      </c>
      <c r="F108" s="182" t="s">
        <v>201</v>
      </c>
      <c r="G108" s="169"/>
      <c r="H108" s="169"/>
      <c r="I108" s="172"/>
      <c r="J108" s="183">
        <f>BK108</f>
        <v>0</v>
      </c>
      <c r="K108" s="169"/>
      <c r="L108" s="174"/>
      <c r="M108" s="175"/>
      <c r="N108" s="176"/>
      <c r="O108" s="176"/>
      <c r="P108" s="177">
        <f>SUM(P109:P121)</f>
        <v>0</v>
      </c>
      <c r="Q108" s="176"/>
      <c r="R108" s="177">
        <f>SUM(R109:R121)</f>
        <v>8.625</v>
      </c>
      <c r="S108" s="176"/>
      <c r="T108" s="178">
        <f>SUM(T109:T121)</f>
        <v>0</v>
      </c>
      <c r="AR108" s="179" t="s">
        <v>24</v>
      </c>
      <c r="AT108" s="180" t="s">
        <v>74</v>
      </c>
      <c r="AU108" s="180" t="s">
        <v>24</v>
      </c>
      <c r="AY108" s="179" t="s">
        <v>118</v>
      </c>
      <c r="BK108" s="181">
        <f>SUM(BK109:BK121)</f>
        <v>0</v>
      </c>
    </row>
    <row r="109" spans="2:65" s="1" customFormat="1" ht="25.5" customHeight="1">
      <c r="B109" s="37"/>
      <c r="C109" s="184" t="s">
        <v>202</v>
      </c>
      <c r="D109" s="184" t="s">
        <v>121</v>
      </c>
      <c r="E109" s="185" t="s">
        <v>203</v>
      </c>
      <c r="F109" s="186" t="s">
        <v>204</v>
      </c>
      <c r="G109" s="187" t="s">
        <v>174</v>
      </c>
      <c r="H109" s="188">
        <v>25000</v>
      </c>
      <c r="I109" s="189"/>
      <c r="J109" s="190">
        <f>ROUND(I109*H109,2)</f>
        <v>0</v>
      </c>
      <c r="K109" s="186" t="s">
        <v>125</v>
      </c>
      <c r="L109" s="57"/>
      <c r="M109" s="191" t="s">
        <v>22</v>
      </c>
      <c r="N109" s="192" t="s">
        <v>46</v>
      </c>
      <c r="O109" s="38"/>
      <c r="P109" s="193">
        <f>O109*H109</f>
        <v>0</v>
      </c>
      <c r="Q109" s="193">
        <v>0</v>
      </c>
      <c r="R109" s="193">
        <f>Q109*H109</f>
        <v>0</v>
      </c>
      <c r="S109" s="193">
        <v>0</v>
      </c>
      <c r="T109" s="194">
        <f>S109*H109</f>
        <v>0</v>
      </c>
      <c r="AR109" s="20" t="s">
        <v>126</v>
      </c>
      <c r="AT109" s="20" t="s">
        <v>121</v>
      </c>
      <c r="AU109" s="20" t="s">
        <v>84</v>
      </c>
      <c r="AY109" s="20" t="s">
        <v>118</v>
      </c>
      <c r="BE109" s="195">
        <f>IF(N109="základní",J109,0)</f>
        <v>0</v>
      </c>
      <c r="BF109" s="195">
        <f>IF(N109="snížená",J109,0)</f>
        <v>0</v>
      </c>
      <c r="BG109" s="195">
        <f>IF(N109="zákl. přenesená",J109,0)</f>
        <v>0</v>
      </c>
      <c r="BH109" s="195">
        <f>IF(N109="sníž. přenesená",J109,0)</f>
        <v>0</v>
      </c>
      <c r="BI109" s="195">
        <f>IF(N109="nulová",J109,0)</f>
        <v>0</v>
      </c>
      <c r="BJ109" s="20" t="s">
        <v>24</v>
      </c>
      <c r="BK109" s="195">
        <f>ROUND(I109*H109,2)</f>
        <v>0</v>
      </c>
      <c r="BL109" s="20" t="s">
        <v>126</v>
      </c>
      <c r="BM109" s="20" t="s">
        <v>205</v>
      </c>
    </row>
    <row r="110" spans="2:65" s="1" customFormat="1" ht="25.5" customHeight="1">
      <c r="B110" s="37"/>
      <c r="C110" s="184" t="s">
        <v>206</v>
      </c>
      <c r="D110" s="184" t="s">
        <v>121</v>
      </c>
      <c r="E110" s="185" t="s">
        <v>207</v>
      </c>
      <c r="F110" s="186" t="s">
        <v>208</v>
      </c>
      <c r="G110" s="187" t="s">
        <v>124</v>
      </c>
      <c r="H110" s="188">
        <v>6</v>
      </c>
      <c r="I110" s="189"/>
      <c r="J110" s="190">
        <f>ROUND(I110*H110,2)</f>
        <v>0</v>
      </c>
      <c r="K110" s="186" t="s">
        <v>125</v>
      </c>
      <c r="L110" s="57"/>
      <c r="M110" s="191" t="s">
        <v>22</v>
      </c>
      <c r="N110" s="192" t="s">
        <v>46</v>
      </c>
      <c r="O110" s="38"/>
      <c r="P110" s="193">
        <f>O110*H110</f>
        <v>0</v>
      </c>
      <c r="Q110" s="193">
        <v>0</v>
      </c>
      <c r="R110" s="193">
        <f>Q110*H110</f>
        <v>0</v>
      </c>
      <c r="S110" s="193">
        <v>0</v>
      </c>
      <c r="T110" s="194">
        <f>S110*H110</f>
        <v>0</v>
      </c>
      <c r="AR110" s="20" t="s">
        <v>126</v>
      </c>
      <c r="AT110" s="20" t="s">
        <v>121</v>
      </c>
      <c r="AU110" s="20" t="s">
        <v>84</v>
      </c>
      <c r="AY110" s="20" t="s">
        <v>118</v>
      </c>
      <c r="BE110" s="195">
        <f>IF(N110="základní",J110,0)</f>
        <v>0</v>
      </c>
      <c r="BF110" s="195">
        <f>IF(N110="snížená",J110,0)</f>
        <v>0</v>
      </c>
      <c r="BG110" s="195">
        <f>IF(N110="zákl. přenesená",J110,0)</f>
        <v>0</v>
      </c>
      <c r="BH110" s="195">
        <f>IF(N110="sníž. přenesená",J110,0)</f>
        <v>0</v>
      </c>
      <c r="BI110" s="195">
        <f>IF(N110="nulová",J110,0)</f>
        <v>0</v>
      </c>
      <c r="BJ110" s="20" t="s">
        <v>24</v>
      </c>
      <c r="BK110" s="195">
        <f>ROUND(I110*H110,2)</f>
        <v>0</v>
      </c>
      <c r="BL110" s="20" t="s">
        <v>126</v>
      </c>
      <c r="BM110" s="20" t="s">
        <v>209</v>
      </c>
    </row>
    <row r="111" spans="2:65" s="11" customFormat="1" ht="13.5">
      <c r="B111" s="196"/>
      <c r="C111" s="197"/>
      <c r="D111" s="198" t="s">
        <v>131</v>
      </c>
      <c r="E111" s="197"/>
      <c r="F111" s="199" t="s">
        <v>210</v>
      </c>
      <c r="G111" s="197"/>
      <c r="H111" s="200">
        <v>6</v>
      </c>
      <c r="I111" s="201"/>
      <c r="J111" s="197"/>
      <c r="K111" s="197"/>
      <c r="L111" s="202"/>
      <c r="M111" s="203"/>
      <c r="N111" s="204"/>
      <c r="O111" s="204"/>
      <c r="P111" s="204"/>
      <c r="Q111" s="204"/>
      <c r="R111" s="204"/>
      <c r="S111" s="204"/>
      <c r="T111" s="205"/>
      <c r="AT111" s="206" t="s">
        <v>131</v>
      </c>
      <c r="AU111" s="206" t="s">
        <v>84</v>
      </c>
      <c r="AV111" s="11" t="s">
        <v>84</v>
      </c>
      <c r="AW111" s="11" t="s">
        <v>6</v>
      </c>
      <c r="AX111" s="11" t="s">
        <v>24</v>
      </c>
      <c r="AY111" s="206" t="s">
        <v>118</v>
      </c>
    </row>
    <row r="112" spans="2:65" s="1" customFormat="1" ht="25.5" customHeight="1">
      <c r="B112" s="37"/>
      <c r="C112" s="184" t="s">
        <v>211</v>
      </c>
      <c r="D112" s="184" t="s">
        <v>121</v>
      </c>
      <c r="E112" s="185" t="s">
        <v>212</v>
      </c>
      <c r="F112" s="186" t="s">
        <v>213</v>
      </c>
      <c r="G112" s="187" t="s">
        <v>124</v>
      </c>
      <c r="H112" s="188">
        <v>86.08</v>
      </c>
      <c r="I112" s="189"/>
      <c r="J112" s="190">
        <f>ROUND(I112*H112,2)</f>
        <v>0</v>
      </c>
      <c r="K112" s="186" t="s">
        <v>125</v>
      </c>
      <c r="L112" s="57"/>
      <c r="M112" s="191" t="s">
        <v>22</v>
      </c>
      <c r="N112" s="192" t="s">
        <v>46</v>
      </c>
      <c r="O112" s="38"/>
      <c r="P112" s="193">
        <f>O112*H112</f>
        <v>0</v>
      </c>
      <c r="Q112" s="193">
        <v>0</v>
      </c>
      <c r="R112" s="193">
        <f>Q112*H112</f>
        <v>0</v>
      </c>
      <c r="S112" s="193">
        <v>0</v>
      </c>
      <c r="T112" s="194">
        <f>S112*H112</f>
        <v>0</v>
      </c>
      <c r="AR112" s="20" t="s">
        <v>126</v>
      </c>
      <c r="AT112" s="20" t="s">
        <v>121</v>
      </c>
      <c r="AU112" s="20" t="s">
        <v>84</v>
      </c>
      <c r="AY112" s="20" t="s">
        <v>118</v>
      </c>
      <c r="BE112" s="195">
        <f>IF(N112="základní",J112,0)</f>
        <v>0</v>
      </c>
      <c r="BF112" s="195">
        <f>IF(N112="snížená",J112,0)</f>
        <v>0</v>
      </c>
      <c r="BG112" s="195">
        <f>IF(N112="zákl. přenesená",J112,0)</f>
        <v>0</v>
      </c>
      <c r="BH112" s="195">
        <f>IF(N112="sníž. přenesená",J112,0)</f>
        <v>0</v>
      </c>
      <c r="BI112" s="195">
        <f>IF(N112="nulová",J112,0)</f>
        <v>0</v>
      </c>
      <c r="BJ112" s="20" t="s">
        <v>24</v>
      </c>
      <c r="BK112" s="195">
        <f>ROUND(I112*H112,2)</f>
        <v>0</v>
      </c>
      <c r="BL112" s="20" t="s">
        <v>126</v>
      </c>
      <c r="BM112" s="20" t="s">
        <v>214</v>
      </c>
    </row>
    <row r="113" spans="2:65" s="11" customFormat="1" ht="13.5">
      <c r="B113" s="196"/>
      <c r="C113" s="197"/>
      <c r="D113" s="198" t="s">
        <v>131</v>
      </c>
      <c r="E113" s="197"/>
      <c r="F113" s="199" t="s">
        <v>215</v>
      </c>
      <c r="G113" s="197"/>
      <c r="H113" s="200">
        <v>86.08</v>
      </c>
      <c r="I113" s="201"/>
      <c r="J113" s="197"/>
      <c r="K113" s="197"/>
      <c r="L113" s="202"/>
      <c r="M113" s="203"/>
      <c r="N113" s="204"/>
      <c r="O113" s="204"/>
      <c r="P113" s="204"/>
      <c r="Q113" s="204"/>
      <c r="R113" s="204"/>
      <c r="S113" s="204"/>
      <c r="T113" s="205"/>
      <c r="AT113" s="206" t="s">
        <v>131</v>
      </c>
      <c r="AU113" s="206" t="s">
        <v>84</v>
      </c>
      <c r="AV113" s="11" t="s">
        <v>84</v>
      </c>
      <c r="AW113" s="11" t="s">
        <v>6</v>
      </c>
      <c r="AX113" s="11" t="s">
        <v>24</v>
      </c>
      <c r="AY113" s="206" t="s">
        <v>118</v>
      </c>
    </row>
    <row r="114" spans="2:65" s="1" customFormat="1" ht="25.5" customHeight="1">
      <c r="B114" s="37"/>
      <c r="C114" s="184" t="s">
        <v>9</v>
      </c>
      <c r="D114" s="184" t="s">
        <v>121</v>
      </c>
      <c r="E114" s="185" t="s">
        <v>172</v>
      </c>
      <c r="F114" s="186" t="s">
        <v>173</v>
      </c>
      <c r="G114" s="187" t="s">
        <v>174</v>
      </c>
      <c r="H114" s="188">
        <v>5000</v>
      </c>
      <c r="I114" s="189"/>
      <c r="J114" s="190">
        <f t="shared" ref="J114:J119" si="10">ROUND(I114*H114,2)</f>
        <v>0</v>
      </c>
      <c r="K114" s="186" t="s">
        <v>125</v>
      </c>
      <c r="L114" s="57"/>
      <c r="M114" s="191" t="s">
        <v>22</v>
      </c>
      <c r="N114" s="192" t="s">
        <v>46</v>
      </c>
      <c r="O114" s="38"/>
      <c r="P114" s="193">
        <f t="shared" ref="P114:P119" si="11">O114*H114</f>
        <v>0</v>
      </c>
      <c r="Q114" s="193">
        <v>0</v>
      </c>
      <c r="R114" s="193">
        <f t="shared" ref="R114:R119" si="12">Q114*H114</f>
        <v>0</v>
      </c>
      <c r="S114" s="193">
        <v>0</v>
      </c>
      <c r="T114" s="194">
        <f t="shared" ref="T114:T119" si="13">S114*H114</f>
        <v>0</v>
      </c>
      <c r="AR114" s="20" t="s">
        <v>126</v>
      </c>
      <c r="AT114" s="20" t="s">
        <v>121</v>
      </c>
      <c r="AU114" s="20" t="s">
        <v>84</v>
      </c>
      <c r="AY114" s="20" t="s">
        <v>118</v>
      </c>
      <c r="BE114" s="195">
        <f t="shared" ref="BE114:BE119" si="14">IF(N114="základní",J114,0)</f>
        <v>0</v>
      </c>
      <c r="BF114" s="195">
        <f t="shared" ref="BF114:BF119" si="15">IF(N114="snížená",J114,0)</f>
        <v>0</v>
      </c>
      <c r="BG114" s="195">
        <f t="shared" ref="BG114:BG119" si="16">IF(N114="zákl. přenesená",J114,0)</f>
        <v>0</v>
      </c>
      <c r="BH114" s="195">
        <f t="shared" ref="BH114:BH119" si="17">IF(N114="sníž. přenesená",J114,0)</f>
        <v>0</v>
      </c>
      <c r="BI114" s="195">
        <f t="shared" ref="BI114:BI119" si="18">IF(N114="nulová",J114,0)</f>
        <v>0</v>
      </c>
      <c r="BJ114" s="20" t="s">
        <v>24</v>
      </c>
      <c r="BK114" s="195">
        <f t="shared" ref="BK114:BK119" si="19">ROUND(I114*H114,2)</f>
        <v>0</v>
      </c>
      <c r="BL114" s="20" t="s">
        <v>126</v>
      </c>
      <c r="BM114" s="20" t="s">
        <v>216</v>
      </c>
    </row>
    <row r="115" spans="2:65" s="1" customFormat="1" ht="16.5" customHeight="1">
      <c r="B115" s="37"/>
      <c r="C115" s="207" t="s">
        <v>217</v>
      </c>
      <c r="D115" s="207" t="s">
        <v>134</v>
      </c>
      <c r="E115" s="208" t="s">
        <v>177</v>
      </c>
      <c r="F115" s="209" t="s">
        <v>178</v>
      </c>
      <c r="G115" s="210" t="s">
        <v>174</v>
      </c>
      <c r="H115" s="211">
        <v>2130</v>
      </c>
      <c r="I115" s="212"/>
      <c r="J115" s="213">
        <f t="shared" si="10"/>
        <v>0</v>
      </c>
      <c r="K115" s="209" t="s">
        <v>22</v>
      </c>
      <c r="L115" s="214"/>
      <c r="M115" s="215" t="s">
        <v>22</v>
      </c>
      <c r="N115" s="216" t="s">
        <v>46</v>
      </c>
      <c r="O115" s="38"/>
      <c r="P115" s="193">
        <f t="shared" si="11"/>
        <v>0</v>
      </c>
      <c r="Q115" s="193">
        <v>2.0999999999999999E-3</v>
      </c>
      <c r="R115" s="193">
        <f t="shared" si="12"/>
        <v>4.4729999999999999</v>
      </c>
      <c r="S115" s="193">
        <v>0</v>
      </c>
      <c r="T115" s="194">
        <f t="shared" si="13"/>
        <v>0</v>
      </c>
      <c r="AR115" s="20" t="s">
        <v>138</v>
      </c>
      <c r="AT115" s="20" t="s">
        <v>134</v>
      </c>
      <c r="AU115" s="20" t="s">
        <v>84</v>
      </c>
      <c r="AY115" s="20" t="s">
        <v>118</v>
      </c>
      <c r="BE115" s="195">
        <f t="shared" si="14"/>
        <v>0</v>
      </c>
      <c r="BF115" s="195">
        <f t="shared" si="15"/>
        <v>0</v>
      </c>
      <c r="BG115" s="195">
        <f t="shared" si="16"/>
        <v>0</v>
      </c>
      <c r="BH115" s="195">
        <f t="shared" si="17"/>
        <v>0</v>
      </c>
      <c r="BI115" s="195">
        <f t="shared" si="18"/>
        <v>0</v>
      </c>
      <c r="BJ115" s="20" t="s">
        <v>24</v>
      </c>
      <c r="BK115" s="195">
        <f t="shared" si="19"/>
        <v>0</v>
      </c>
      <c r="BL115" s="20" t="s">
        <v>126</v>
      </c>
      <c r="BM115" s="20" t="s">
        <v>218</v>
      </c>
    </row>
    <row r="116" spans="2:65" s="1" customFormat="1" ht="16.5" customHeight="1">
      <c r="B116" s="37"/>
      <c r="C116" s="207" t="s">
        <v>219</v>
      </c>
      <c r="D116" s="207" t="s">
        <v>134</v>
      </c>
      <c r="E116" s="208" t="s">
        <v>181</v>
      </c>
      <c r="F116" s="209" t="s">
        <v>182</v>
      </c>
      <c r="G116" s="210" t="s">
        <v>174</v>
      </c>
      <c r="H116" s="211">
        <v>620</v>
      </c>
      <c r="I116" s="212"/>
      <c r="J116" s="213">
        <f t="shared" si="10"/>
        <v>0</v>
      </c>
      <c r="K116" s="209" t="s">
        <v>22</v>
      </c>
      <c r="L116" s="214"/>
      <c r="M116" s="215" t="s">
        <v>22</v>
      </c>
      <c r="N116" s="216" t="s">
        <v>46</v>
      </c>
      <c r="O116" s="38"/>
      <c r="P116" s="193">
        <f t="shared" si="11"/>
        <v>0</v>
      </c>
      <c r="Q116" s="193">
        <v>2.0999999999999999E-3</v>
      </c>
      <c r="R116" s="193">
        <f t="shared" si="12"/>
        <v>1.3019999999999998</v>
      </c>
      <c r="S116" s="193">
        <v>0</v>
      </c>
      <c r="T116" s="194">
        <f t="shared" si="13"/>
        <v>0</v>
      </c>
      <c r="AR116" s="20" t="s">
        <v>138</v>
      </c>
      <c r="AT116" s="20" t="s">
        <v>134</v>
      </c>
      <c r="AU116" s="20" t="s">
        <v>84</v>
      </c>
      <c r="AY116" s="20" t="s">
        <v>118</v>
      </c>
      <c r="BE116" s="195">
        <f t="shared" si="14"/>
        <v>0</v>
      </c>
      <c r="BF116" s="195">
        <f t="shared" si="15"/>
        <v>0</v>
      </c>
      <c r="BG116" s="195">
        <f t="shared" si="16"/>
        <v>0</v>
      </c>
      <c r="BH116" s="195">
        <f t="shared" si="17"/>
        <v>0</v>
      </c>
      <c r="BI116" s="195">
        <f t="shared" si="18"/>
        <v>0</v>
      </c>
      <c r="BJ116" s="20" t="s">
        <v>24</v>
      </c>
      <c r="BK116" s="195">
        <f t="shared" si="19"/>
        <v>0</v>
      </c>
      <c r="BL116" s="20" t="s">
        <v>126</v>
      </c>
      <c r="BM116" s="20" t="s">
        <v>220</v>
      </c>
    </row>
    <row r="117" spans="2:65" s="1" customFormat="1" ht="16.5" customHeight="1">
      <c r="B117" s="37"/>
      <c r="C117" s="207" t="s">
        <v>221</v>
      </c>
      <c r="D117" s="207" t="s">
        <v>134</v>
      </c>
      <c r="E117" s="208" t="s">
        <v>185</v>
      </c>
      <c r="F117" s="209" t="s">
        <v>186</v>
      </c>
      <c r="G117" s="210" t="s">
        <v>174</v>
      </c>
      <c r="H117" s="211">
        <v>2250</v>
      </c>
      <c r="I117" s="212"/>
      <c r="J117" s="213">
        <f t="shared" si="10"/>
        <v>0</v>
      </c>
      <c r="K117" s="209" t="s">
        <v>22</v>
      </c>
      <c r="L117" s="214"/>
      <c r="M117" s="215" t="s">
        <v>22</v>
      </c>
      <c r="N117" s="216" t="s">
        <v>46</v>
      </c>
      <c r="O117" s="38"/>
      <c r="P117" s="193">
        <f t="shared" si="11"/>
        <v>0</v>
      </c>
      <c r="Q117" s="193">
        <v>1.1999999999999999E-3</v>
      </c>
      <c r="R117" s="193">
        <f t="shared" si="12"/>
        <v>2.6999999999999997</v>
      </c>
      <c r="S117" s="193">
        <v>0</v>
      </c>
      <c r="T117" s="194">
        <f t="shared" si="13"/>
        <v>0</v>
      </c>
      <c r="AR117" s="20" t="s">
        <v>138</v>
      </c>
      <c r="AT117" s="20" t="s">
        <v>134</v>
      </c>
      <c r="AU117" s="20" t="s">
        <v>84</v>
      </c>
      <c r="AY117" s="20" t="s">
        <v>118</v>
      </c>
      <c r="BE117" s="195">
        <f t="shared" si="14"/>
        <v>0</v>
      </c>
      <c r="BF117" s="195">
        <f t="shared" si="15"/>
        <v>0</v>
      </c>
      <c r="BG117" s="195">
        <f t="shared" si="16"/>
        <v>0</v>
      </c>
      <c r="BH117" s="195">
        <f t="shared" si="17"/>
        <v>0</v>
      </c>
      <c r="BI117" s="195">
        <f t="shared" si="18"/>
        <v>0</v>
      </c>
      <c r="BJ117" s="20" t="s">
        <v>24</v>
      </c>
      <c r="BK117" s="195">
        <f t="shared" si="19"/>
        <v>0</v>
      </c>
      <c r="BL117" s="20" t="s">
        <v>126</v>
      </c>
      <c r="BM117" s="20" t="s">
        <v>222</v>
      </c>
    </row>
    <row r="118" spans="2:65" s="1" customFormat="1" ht="25.5" customHeight="1">
      <c r="B118" s="37"/>
      <c r="C118" s="184" t="s">
        <v>223</v>
      </c>
      <c r="D118" s="184" t="s">
        <v>121</v>
      </c>
      <c r="E118" s="185" t="s">
        <v>188</v>
      </c>
      <c r="F118" s="186" t="s">
        <v>189</v>
      </c>
      <c r="G118" s="187" t="s">
        <v>174</v>
      </c>
      <c r="H118" s="188">
        <v>25000</v>
      </c>
      <c r="I118" s="189"/>
      <c r="J118" s="190">
        <f t="shared" si="10"/>
        <v>0</v>
      </c>
      <c r="K118" s="186" t="s">
        <v>125</v>
      </c>
      <c r="L118" s="57"/>
      <c r="M118" s="191" t="s">
        <v>22</v>
      </c>
      <c r="N118" s="192" t="s">
        <v>46</v>
      </c>
      <c r="O118" s="38"/>
      <c r="P118" s="193">
        <f t="shared" si="11"/>
        <v>0</v>
      </c>
      <c r="Q118" s="193">
        <v>0</v>
      </c>
      <c r="R118" s="193">
        <f t="shared" si="12"/>
        <v>0</v>
      </c>
      <c r="S118" s="193">
        <v>0</v>
      </c>
      <c r="T118" s="194">
        <f t="shared" si="13"/>
        <v>0</v>
      </c>
      <c r="AR118" s="20" t="s">
        <v>126</v>
      </c>
      <c r="AT118" s="20" t="s">
        <v>121</v>
      </c>
      <c r="AU118" s="20" t="s">
        <v>84</v>
      </c>
      <c r="AY118" s="20" t="s">
        <v>118</v>
      </c>
      <c r="BE118" s="195">
        <f t="shared" si="14"/>
        <v>0</v>
      </c>
      <c r="BF118" s="195">
        <f t="shared" si="15"/>
        <v>0</v>
      </c>
      <c r="BG118" s="195">
        <f t="shared" si="16"/>
        <v>0</v>
      </c>
      <c r="BH118" s="195">
        <f t="shared" si="17"/>
        <v>0</v>
      </c>
      <c r="BI118" s="195">
        <f t="shared" si="18"/>
        <v>0</v>
      </c>
      <c r="BJ118" s="20" t="s">
        <v>24</v>
      </c>
      <c r="BK118" s="195">
        <f t="shared" si="19"/>
        <v>0</v>
      </c>
      <c r="BL118" s="20" t="s">
        <v>126</v>
      </c>
      <c r="BM118" s="20" t="s">
        <v>224</v>
      </c>
    </row>
    <row r="119" spans="2:65" s="1" customFormat="1" ht="16.5" customHeight="1">
      <c r="B119" s="37"/>
      <c r="C119" s="207" t="s">
        <v>225</v>
      </c>
      <c r="D119" s="207" t="s">
        <v>134</v>
      </c>
      <c r="E119" s="208" t="s">
        <v>192</v>
      </c>
      <c r="F119" s="209" t="s">
        <v>193</v>
      </c>
      <c r="G119" s="210" t="s">
        <v>164</v>
      </c>
      <c r="H119" s="211">
        <v>150</v>
      </c>
      <c r="I119" s="212"/>
      <c r="J119" s="213">
        <f t="shared" si="10"/>
        <v>0</v>
      </c>
      <c r="K119" s="209" t="s">
        <v>22</v>
      </c>
      <c r="L119" s="214"/>
      <c r="M119" s="215" t="s">
        <v>22</v>
      </c>
      <c r="N119" s="216" t="s">
        <v>46</v>
      </c>
      <c r="O119" s="38"/>
      <c r="P119" s="193">
        <f t="shared" si="11"/>
        <v>0</v>
      </c>
      <c r="Q119" s="193">
        <v>1E-3</v>
      </c>
      <c r="R119" s="193">
        <f t="shared" si="12"/>
        <v>0.15</v>
      </c>
      <c r="S119" s="193">
        <v>0</v>
      </c>
      <c r="T119" s="194">
        <f t="shared" si="13"/>
        <v>0</v>
      </c>
      <c r="AR119" s="20" t="s">
        <v>138</v>
      </c>
      <c r="AT119" s="20" t="s">
        <v>134</v>
      </c>
      <c r="AU119" s="20" t="s">
        <v>84</v>
      </c>
      <c r="AY119" s="20" t="s">
        <v>118</v>
      </c>
      <c r="BE119" s="195">
        <f t="shared" si="14"/>
        <v>0</v>
      </c>
      <c r="BF119" s="195">
        <f t="shared" si="15"/>
        <v>0</v>
      </c>
      <c r="BG119" s="195">
        <f t="shared" si="16"/>
        <v>0</v>
      </c>
      <c r="BH119" s="195">
        <f t="shared" si="17"/>
        <v>0</v>
      </c>
      <c r="BI119" s="195">
        <f t="shared" si="18"/>
        <v>0</v>
      </c>
      <c r="BJ119" s="20" t="s">
        <v>24</v>
      </c>
      <c r="BK119" s="195">
        <f t="shared" si="19"/>
        <v>0</v>
      </c>
      <c r="BL119" s="20" t="s">
        <v>126</v>
      </c>
      <c r="BM119" s="20" t="s">
        <v>226</v>
      </c>
    </row>
    <row r="120" spans="2:65" s="11" customFormat="1" ht="13.5">
      <c r="B120" s="196"/>
      <c r="C120" s="197"/>
      <c r="D120" s="198" t="s">
        <v>131</v>
      </c>
      <c r="E120" s="217" t="s">
        <v>22</v>
      </c>
      <c r="F120" s="199" t="s">
        <v>195</v>
      </c>
      <c r="G120" s="197"/>
      <c r="H120" s="200">
        <v>150</v>
      </c>
      <c r="I120" s="201"/>
      <c r="J120" s="197"/>
      <c r="K120" s="197"/>
      <c r="L120" s="202"/>
      <c r="M120" s="203"/>
      <c r="N120" s="204"/>
      <c r="O120" s="204"/>
      <c r="P120" s="204"/>
      <c r="Q120" s="204"/>
      <c r="R120" s="204"/>
      <c r="S120" s="204"/>
      <c r="T120" s="205"/>
      <c r="AT120" s="206" t="s">
        <v>131</v>
      </c>
      <c r="AU120" s="206" t="s">
        <v>84</v>
      </c>
      <c r="AV120" s="11" t="s">
        <v>84</v>
      </c>
      <c r="AW120" s="11" t="s">
        <v>39</v>
      </c>
      <c r="AX120" s="11" t="s">
        <v>24</v>
      </c>
      <c r="AY120" s="206" t="s">
        <v>118</v>
      </c>
    </row>
    <row r="121" spans="2:65" s="1" customFormat="1" ht="25.5" customHeight="1">
      <c r="B121" s="37"/>
      <c r="C121" s="184" t="s">
        <v>227</v>
      </c>
      <c r="D121" s="184" t="s">
        <v>121</v>
      </c>
      <c r="E121" s="185" t="s">
        <v>197</v>
      </c>
      <c r="F121" s="186" t="s">
        <v>198</v>
      </c>
      <c r="G121" s="187" t="s">
        <v>137</v>
      </c>
      <c r="H121" s="188">
        <v>8.625</v>
      </c>
      <c r="I121" s="189"/>
      <c r="J121" s="190">
        <f>ROUND(I121*H121,2)</f>
        <v>0</v>
      </c>
      <c r="K121" s="186" t="s">
        <v>125</v>
      </c>
      <c r="L121" s="57"/>
      <c r="M121" s="191" t="s">
        <v>22</v>
      </c>
      <c r="N121" s="192" t="s">
        <v>46</v>
      </c>
      <c r="O121" s="38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AR121" s="20" t="s">
        <v>126</v>
      </c>
      <c r="AT121" s="20" t="s">
        <v>121</v>
      </c>
      <c r="AU121" s="20" t="s">
        <v>84</v>
      </c>
      <c r="AY121" s="20" t="s">
        <v>118</v>
      </c>
      <c r="BE121" s="195">
        <f>IF(N121="základní",J121,0)</f>
        <v>0</v>
      </c>
      <c r="BF121" s="195">
        <f>IF(N121="snížená",J121,0)</f>
        <v>0</v>
      </c>
      <c r="BG121" s="195">
        <f>IF(N121="zákl. přenesená",J121,0)</f>
        <v>0</v>
      </c>
      <c r="BH121" s="195">
        <f>IF(N121="sníž. přenesená",J121,0)</f>
        <v>0</v>
      </c>
      <c r="BI121" s="195">
        <f>IF(N121="nulová",J121,0)</f>
        <v>0</v>
      </c>
      <c r="BJ121" s="20" t="s">
        <v>24</v>
      </c>
      <c r="BK121" s="195">
        <f>ROUND(I121*H121,2)</f>
        <v>0</v>
      </c>
      <c r="BL121" s="20" t="s">
        <v>126</v>
      </c>
      <c r="BM121" s="20" t="s">
        <v>228</v>
      </c>
    </row>
    <row r="122" spans="2:65" s="10" customFormat="1" ht="29.85" customHeight="1">
      <c r="B122" s="168"/>
      <c r="C122" s="169"/>
      <c r="D122" s="170" t="s">
        <v>74</v>
      </c>
      <c r="E122" s="182" t="s">
        <v>229</v>
      </c>
      <c r="F122" s="182" t="s">
        <v>230</v>
      </c>
      <c r="G122" s="169"/>
      <c r="H122" s="169"/>
      <c r="I122" s="172"/>
      <c r="J122" s="183">
        <f>BK122</f>
        <v>0</v>
      </c>
      <c r="K122" s="169"/>
      <c r="L122" s="174"/>
      <c r="M122" s="175"/>
      <c r="N122" s="176"/>
      <c r="O122" s="176"/>
      <c r="P122" s="177">
        <f>SUM(P123:P138)</f>
        <v>0</v>
      </c>
      <c r="Q122" s="176"/>
      <c r="R122" s="177">
        <f>SUM(R123:R138)</f>
        <v>5.3154999999999992</v>
      </c>
      <c r="S122" s="176"/>
      <c r="T122" s="178">
        <f>SUM(T123:T138)</f>
        <v>0</v>
      </c>
      <c r="AR122" s="179" t="s">
        <v>24</v>
      </c>
      <c r="AT122" s="180" t="s">
        <v>74</v>
      </c>
      <c r="AU122" s="180" t="s">
        <v>24</v>
      </c>
      <c r="AY122" s="179" t="s">
        <v>118</v>
      </c>
      <c r="BK122" s="181">
        <f>SUM(BK123:BK138)</f>
        <v>0</v>
      </c>
    </row>
    <row r="123" spans="2:65" s="1" customFormat="1" ht="25.5" customHeight="1">
      <c r="B123" s="37"/>
      <c r="C123" s="184" t="s">
        <v>231</v>
      </c>
      <c r="D123" s="184" t="s">
        <v>121</v>
      </c>
      <c r="E123" s="185" t="s">
        <v>232</v>
      </c>
      <c r="F123" s="186" t="s">
        <v>233</v>
      </c>
      <c r="G123" s="187" t="s">
        <v>174</v>
      </c>
      <c r="H123" s="188">
        <v>25000</v>
      </c>
      <c r="I123" s="189"/>
      <c r="J123" s="190">
        <f>ROUND(I123*H123,2)</f>
        <v>0</v>
      </c>
      <c r="K123" s="186" t="s">
        <v>125</v>
      </c>
      <c r="L123" s="57"/>
      <c r="M123" s="191" t="s">
        <v>22</v>
      </c>
      <c r="N123" s="192" t="s">
        <v>46</v>
      </c>
      <c r="O123" s="38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AR123" s="20" t="s">
        <v>126</v>
      </c>
      <c r="AT123" s="20" t="s">
        <v>121</v>
      </c>
      <c r="AU123" s="20" t="s">
        <v>84</v>
      </c>
      <c r="AY123" s="20" t="s">
        <v>118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20" t="s">
        <v>24</v>
      </c>
      <c r="BK123" s="195">
        <f>ROUND(I123*H123,2)</f>
        <v>0</v>
      </c>
      <c r="BL123" s="20" t="s">
        <v>126</v>
      </c>
      <c r="BM123" s="20" t="s">
        <v>234</v>
      </c>
    </row>
    <row r="124" spans="2:65" s="1" customFormat="1" ht="16.5" customHeight="1">
      <c r="B124" s="37"/>
      <c r="C124" s="207" t="s">
        <v>235</v>
      </c>
      <c r="D124" s="207" t="s">
        <v>134</v>
      </c>
      <c r="E124" s="208" t="s">
        <v>236</v>
      </c>
      <c r="F124" s="209" t="s">
        <v>237</v>
      </c>
      <c r="G124" s="210" t="s">
        <v>137</v>
      </c>
      <c r="H124" s="211">
        <v>1</v>
      </c>
      <c r="I124" s="212"/>
      <c r="J124" s="213">
        <f>ROUND(I124*H124,2)</f>
        <v>0</v>
      </c>
      <c r="K124" s="209" t="s">
        <v>22</v>
      </c>
      <c r="L124" s="214"/>
      <c r="M124" s="215" t="s">
        <v>22</v>
      </c>
      <c r="N124" s="216" t="s">
        <v>46</v>
      </c>
      <c r="O124" s="38"/>
      <c r="P124" s="193">
        <f>O124*H124</f>
        <v>0</v>
      </c>
      <c r="Q124" s="193">
        <v>1</v>
      </c>
      <c r="R124" s="193">
        <f>Q124*H124</f>
        <v>1</v>
      </c>
      <c r="S124" s="193">
        <v>0</v>
      </c>
      <c r="T124" s="194">
        <f>S124*H124</f>
        <v>0</v>
      </c>
      <c r="AR124" s="20" t="s">
        <v>138</v>
      </c>
      <c r="AT124" s="20" t="s">
        <v>134</v>
      </c>
      <c r="AU124" s="20" t="s">
        <v>84</v>
      </c>
      <c r="AY124" s="20" t="s">
        <v>118</v>
      </c>
      <c r="BE124" s="195">
        <f>IF(N124="základní",J124,0)</f>
        <v>0</v>
      </c>
      <c r="BF124" s="195">
        <f>IF(N124="snížená",J124,0)</f>
        <v>0</v>
      </c>
      <c r="BG124" s="195">
        <f>IF(N124="zákl. přenesená",J124,0)</f>
        <v>0</v>
      </c>
      <c r="BH124" s="195">
        <f>IF(N124="sníž. přenesená",J124,0)</f>
        <v>0</v>
      </c>
      <c r="BI124" s="195">
        <f>IF(N124="nulová",J124,0)</f>
        <v>0</v>
      </c>
      <c r="BJ124" s="20" t="s">
        <v>24</v>
      </c>
      <c r="BK124" s="195">
        <f>ROUND(I124*H124,2)</f>
        <v>0</v>
      </c>
      <c r="BL124" s="20" t="s">
        <v>126</v>
      </c>
      <c r="BM124" s="20" t="s">
        <v>238</v>
      </c>
    </row>
    <row r="125" spans="2:65" s="11" customFormat="1" ht="13.5">
      <c r="B125" s="196"/>
      <c r="C125" s="197"/>
      <c r="D125" s="198" t="s">
        <v>131</v>
      </c>
      <c r="E125" s="217" t="s">
        <v>22</v>
      </c>
      <c r="F125" s="199" t="s">
        <v>239</v>
      </c>
      <c r="G125" s="197"/>
      <c r="H125" s="200">
        <v>1</v>
      </c>
      <c r="I125" s="201"/>
      <c r="J125" s="197"/>
      <c r="K125" s="197"/>
      <c r="L125" s="202"/>
      <c r="M125" s="203"/>
      <c r="N125" s="204"/>
      <c r="O125" s="204"/>
      <c r="P125" s="204"/>
      <c r="Q125" s="204"/>
      <c r="R125" s="204"/>
      <c r="S125" s="204"/>
      <c r="T125" s="205"/>
      <c r="AT125" s="206" t="s">
        <v>131</v>
      </c>
      <c r="AU125" s="206" t="s">
        <v>84</v>
      </c>
      <c r="AV125" s="11" t="s">
        <v>84</v>
      </c>
      <c r="AW125" s="11" t="s">
        <v>39</v>
      </c>
      <c r="AX125" s="11" t="s">
        <v>24</v>
      </c>
      <c r="AY125" s="206" t="s">
        <v>118</v>
      </c>
    </row>
    <row r="126" spans="2:65" s="1" customFormat="1" ht="25.5" customHeight="1">
      <c r="B126" s="37"/>
      <c r="C126" s="184" t="s">
        <v>240</v>
      </c>
      <c r="D126" s="184" t="s">
        <v>121</v>
      </c>
      <c r="E126" s="185" t="s">
        <v>203</v>
      </c>
      <c r="F126" s="186" t="s">
        <v>204</v>
      </c>
      <c r="G126" s="187" t="s">
        <v>174</v>
      </c>
      <c r="H126" s="188">
        <v>25000</v>
      </c>
      <c r="I126" s="189"/>
      <c r="J126" s="190">
        <f>ROUND(I126*H126,2)</f>
        <v>0</v>
      </c>
      <c r="K126" s="186" t="s">
        <v>125</v>
      </c>
      <c r="L126" s="57"/>
      <c r="M126" s="191" t="s">
        <v>22</v>
      </c>
      <c r="N126" s="192" t="s">
        <v>46</v>
      </c>
      <c r="O126" s="38"/>
      <c r="P126" s="193">
        <f>O126*H126</f>
        <v>0</v>
      </c>
      <c r="Q126" s="193">
        <v>0</v>
      </c>
      <c r="R126" s="193">
        <f>Q126*H126</f>
        <v>0</v>
      </c>
      <c r="S126" s="193">
        <v>0</v>
      </c>
      <c r="T126" s="194">
        <f>S126*H126</f>
        <v>0</v>
      </c>
      <c r="AR126" s="20" t="s">
        <v>126</v>
      </c>
      <c r="AT126" s="20" t="s">
        <v>121</v>
      </c>
      <c r="AU126" s="20" t="s">
        <v>84</v>
      </c>
      <c r="AY126" s="20" t="s">
        <v>118</v>
      </c>
      <c r="BE126" s="195">
        <f>IF(N126="základní",J126,0)</f>
        <v>0</v>
      </c>
      <c r="BF126" s="195">
        <f>IF(N126="snížená",J126,0)</f>
        <v>0</v>
      </c>
      <c r="BG126" s="195">
        <f>IF(N126="zákl. přenesená",J126,0)</f>
        <v>0</v>
      </c>
      <c r="BH126" s="195">
        <f>IF(N126="sníž. přenesená",J126,0)</f>
        <v>0</v>
      </c>
      <c r="BI126" s="195">
        <f>IF(N126="nulová",J126,0)</f>
        <v>0</v>
      </c>
      <c r="BJ126" s="20" t="s">
        <v>24</v>
      </c>
      <c r="BK126" s="195">
        <f>ROUND(I126*H126,2)</f>
        <v>0</v>
      </c>
      <c r="BL126" s="20" t="s">
        <v>126</v>
      </c>
      <c r="BM126" s="20" t="s">
        <v>241</v>
      </c>
    </row>
    <row r="127" spans="2:65" s="1" customFormat="1" ht="25.5" customHeight="1">
      <c r="B127" s="37"/>
      <c r="C127" s="184" t="s">
        <v>242</v>
      </c>
      <c r="D127" s="184" t="s">
        <v>121</v>
      </c>
      <c r="E127" s="185" t="s">
        <v>207</v>
      </c>
      <c r="F127" s="186" t="s">
        <v>208</v>
      </c>
      <c r="G127" s="187" t="s">
        <v>124</v>
      </c>
      <c r="H127" s="188">
        <v>6</v>
      </c>
      <c r="I127" s="189"/>
      <c r="J127" s="190">
        <f>ROUND(I127*H127,2)</f>
        <v>0</v>
      </c>
      <c r="K127" s="186" t="s">
        <v>125</v>
      </c>
      <c r="L127" s="57"/>
      <c r="M127" s="191" t="s">
        <v>22</v>
      </c>
      <c r="N127" s="192" t="s">
        <v>46</v>
      </c>
      <c r="O127" s="38"/>
      <c r="P127" s="193">
        <f>O127*H127</f>
        <v>0</v>
      </c>
      <c r="Q127" s="193">
        <v>0</v>
      </c>
      <c r="R127" s="193">
        <f>Q127*H127</f>
        <v>0</v>
      </c>
      <c r="S127" s="193">
        <v>0</v>
      </c>
      <c r="T127" s="194">
        <f>S127*H127</f>
        <v>0</v>
      </c>
      <c r="AR127" s="20" t="s">
        <v>126</v>
      </c>
      <c r="AT127" s="20" t="s">
        <v>121</v>
      </c>
      <c r="AU127" s="20" t="s">
        <v>84</v>
      </c>
      <c r="AY127" s="20" t="s">
        <v>118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20" t="s">
        <v>24</v>
      </c>
      <c r="BK127" s="195">
        <f>ROUND(I127*H127,2)</f>
        <v>0</v>
      </c>
      <c r="BL127" s="20" t="s">
        <v>126</v>
      </c>
      <c r="BM127" s="20" t="s">
        <v>243</v>
      </c>
    </row>
    <row r="128" spans="2:65" s="11" customFormat="1" ht="13.5">
      <c r="B128" s="196"/>
      <c r="C128" s="197"/>
      <c r="D128" s="198" t="s">
        <v>131</v>
      </c>
      <c r="E128" s="197"/>
      <c r="F128" s="199" t="s">
        <v>210</v>
      </c>
      <c r="G128" s="197"/>
      <c r="H128" s="200">
        <v>6</v>
      </c>
      <c r="I128" s="201"/>
      <c r="J128" s="197"/>
      <c r="K128" s="197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131</v>
      </c>
      <c r="AU128" s="206" t="s">
        <v>84</v>
      </c>
      <c r="AV128" s="11" t="s">
        <v>84</v>
      </c>
      <c r="AW128" s="11" t="s">
        <v>6</v>
      </c>
      <c r="AX128" s="11" t="s">
        <v>24</v>
      </c>
      <c r="AY128" s="206" t="s">
        <v>118</v>
      </c>
    </row>
    <row r="129" spans="2:65" s="1" customFormat="1" ht="25.5" customHeight="1">
      <c r="B129" s="37"/>
      <c r="C129" s="184" t="s">
        <v>244</v>
      </c>
      <c r="D129" s="184" t="s">
        <v>121</v>
      </c>
      <c r="E129" s="185" t="s">
        <v>212</v>
      </c>
      <c r="F129" s="186" t="s">
        <v>213</v>
      </c>
      <c r="G129" s="187" t="s">
        <v>124</v>
      </c>
      <c r="H129" s="188">
        <v>86.08</v>
      </c>
      <c r="I129" s="189"/>
      <c r="J129" s="190">
        <f>ROUND(I129*H129,2)</f>
        <v>0</v>
      </c>
      <c r="K129" s="186" t="s">
        <v>125</v>
      </c>
      <c r="L129" s="57"/>
      <c r="M129" s="191" t="s">
        <v>22</v>
      </c>
      <c r="N129" s="192" t="s">
        <v>46</v>
      </c>
      <c r="O129" s="38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AR129" s="20" t="s">
        <v>126</v>
      </c>
      <c r="AT129" s="20" t="s">
        <v>121</v>
      </c>
      <c r="AU129" s="20" t="s">
        <v>84</v>
      </c>
      <c r="AY129" s="20" t="s">
        <v>118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20" t="s">
        <v>24</v>
      </c>
      <c r="BK129" s="195">
        <f>ROUND(I129*H129,2)</f>
        <v>0</v>
      </c>
      <c r="BL129" s="20" t="s">
        <v>126</v>
      </c>
      <c r="BM129" s="20" t="s">
        <v>245</v>
      </c>
    </row>
    <row r="130" spans="2:65" s="11" customFormat="1" ht="13.5">
      <c r="B130" s="196"/>
      <c r="C130" s="197"/>
      <c r="D130" s="198" t="s">
        <v>131</v>
      </c>
      <c r="E130" s="197"/>
      <c r="F130" s="199" t="s">
        <v>215</v>
      </c>
      <c r="G130" s="197"/>
      <c r="H130" s="200">
        <v>86.08</v>
      </c>
      <c r="I130" s="201"/>
      <c r="J130" s="197"/>
      <c r="K130" s="197"/>
      <c r="L130" s="202"/>
      <c r="M130" s="203"/>
      <c r="N130" s="204"/>
      <c r="O130" s="204"/>
      <c r="P130" s="204"/>
      <c r="Q130" s="204"/>
      <c r="R130" s="204"/>
      <c r="S130" s="204"/>
      <c r="T130" s="205"/>
      <c r="AT130" s="206" t="s">
        <v>131</v>
      </c>
      <c r="AU130" s="206" t="s">
        <v>84</v>
      </c>
      <c r="AV130" s="11" t="s">
        <v>84</v>
      </c>
      <c r="AW130" s="11" t="s">
        <v>6</v>
      </c>
      <c r="AX130" s="11" t="s">
        <v>24</v>
      </c>
      <c r="AY130" s="206" t="s">
        <v>118</v>
      </c>
    </row>
    <row r="131" spans="2:65" s="1" customFormat="1" ht="25.5" customHeight="1">
      <c r="B131" s="37"/>
      <c r="C131" s="184" t="s">
        <v>246</v>
      </c>
      <c r="D131" s="184" t="s">
        <v>121</v>
      </c>
      <c r="E131" s="185" t="s">
        <v>172</v>
      </c>
      <c r="F131" s="186" t="s">
        <v>173</v>
      </c>
      <c r="G131" s="187" t="s">
        <v>174</v>
      </c>
      <c r="H131" s="188">
        <v>2500</v>
      </c>
      <c r="I131" s="189"/>
      <c r="J131" s="190">
        <f t="shared" ref="J131:J136" si="20">ROUND(I131*H131,2)</f>
        <v>0</v>
      </c>
      <c r="K131" s="186" t="s">
        <v>125</v>
      </c>
      <c r="L131" s="57"/>
      <c r="M131" s="191" t="s">
        <v>22</v>
      </c>
      <c r="N131" s="192" t="s">
        <v>46</v>
      </c>
      <c r="O131" s="38"/>
      <c r="P131" s="193">
        <f t="shared" ref="P131:P136" si="21">O131*H131</f>
        <v>0</v>
      </c>
      <c r="Q131" s="193">
        <v>0</v>
      </c>
      <c r="R131" s="193">
        <f t="shared" ref="R131:R136" si="22">Q131*H131</f>
        <v>0</v>
      </c>
      <c r="S131" s="193">
        <v>0</v>
      </c>
      <c r="T131" s="194">
        <f t="shared" ref="T131:T136" si="23">S131*H131</f>
        <v>0</v>
      </c>
      <c r="AR131" s="20" t="s">
        <v>126</v>
      </c>
      <c r="AT131" s="20" t="s">
        <v>121</v>
      </c>
      <c r="AU131" s="20" t="s">
        <v>84</v>
      </c>
      <c r="AY131" s="20" t="s">
        <v>118</v>
      </c>
      <c r="BE131" s="195">
        <f t="shared" ref="BE131:BE136" si="24">IF(N131="základní",J131,0)</f>
        <v>0</v>
      </c>
      <c r="BF131" s="195">
        <f t="shared" ref="BF131:BF136" si="25">IF(N131="snížená",J131,0)</f>
        <v>0</v>
      </c>
      <c r="BG131" s="195">
        <f t="shared" ref="BG131:BG136" si="26">IF(N131="zákl. přenesená",J131,0)</f>
        <v>0</v>
      </c>
      <c r="BH131" s="195">
        <f t="shared" ref="BH131:BH136" si="27">IF(N131="sníž. přenesená",J131,0)</f>
        <v>0</v>
      </c>
      <c r="BI131" s="195">
        <f t="shared" ref="BI131:BI136" si="28">IF(N131="nulová",J131,0)</f>
        <v>0</v>
      </c>
      <c r="BJ131" s="20" t="s">
        <v>24</v>
      </c>
      <c r="BK131" s="195">
        <f t="shared" ref="BK131:BK136" si="29">ROUND(I131*H131,2)</f>
        <v>0</v>
      </c>
      <c r="BL131" s="20" t="s">
        <v>126</v>
      </c>
      <c r="BM131" s="20" t="s">
        <v>247</v>
      </c>
    </row>
    <row r="132" spans="2:65" s="1" customFormat="1" ht="16.5" customHeight="1">
      <c r="B132" s="37"/>
      <c r="C132" s="207" t="s">
        <v>248</v>
      </c>
      <c r="D132" s="207" t="s">
        <v>134</v>
      </c>
      <c r="E132" s="208" t="s">
        <v>177</v>
      </c>
      <c r="F132" s="209" t="s">
        <v>178</v>
      </c>
      <c r="G132" s="210" t="s">
        <v>174</v>
      </c>
      <c r="H132" s="211">
        <v>1060</v>
      </c>
      <c r="I132" s="212"/>
      <c r="J132" s="213">
        <f t="shared" si="20"/>
        <v>0</v>
      </c>
      <c r="K132" s="209" t="s">
        <v>22</v>
      </c>
      <c r="L132" s="214"/>
      <c r="M132" s="215" t="s">
        <v>22</v>
      </c>
      <c r="N132" s="216" t="s">
        <v>46</v>
      </c>
      <c r="O132" s="38"/>
      <c r="P132" s="193">
        <f t="shared" si="21"/>
        <v>0</v>
      </c>
      <c r="Q132" s="193">
        <v>2.0999999999999999E-3</v>
      </c>
      <c r="R132" s="193">
        <f t="shared" si="22"/>
        <v>2.226</v>
      </c>
      <c r="S132" s="193">
        <v>0</v>
      </c>
      <c r="T132" s="194">
        <f t="shared" si="23"/>
        <v>0</v>
      </c>
      <c r="AR132" s="20" t="s">
        <v>138</v>
      </c>
      <c r="AT132" s="20" t="s">
        <v>134</v>
      </c>
      <c r="AU132" s="20" t="s">
        <v>84</v>
      </c>
      <c r="AY132" s="20" t="s">
        <v>118</v>
      </c>
      <c r="BE132" s="195">
        <f t="shared" si="24"/>
        <v>0</v>
      </c>
      <c r="BF132" s="195">
        <f t="shared" si="25"/>
        <v>0</v>
      </c>
      <c r="BG132" s="195">
        <f t="shared" si="26"/>
        <v>0</v>
      </c>
      <c r="BH132" s="195">
        <f t="shared" si="27"/>
        <v>0</v>
      </c>
      <c r="BI132" s="195">
        <f t="shared" si="28"/>
        <v>0</v>
      </c>
      <c r="BJ132" s="20" t="s">
        <v>24</v>
      </c>
      <c r="BK132" s="195">
        <f t="shared" si="29"/>
        <v>0</v>
      </c>
      <c r="BL132" s="20" t="s">
        <v>126</v>
      </c>
      <c r="BM132" s="20" t="s">
        <v>249</v>
      </c>
    </row>
    <row r="133" spans="2:65" s="1" customFormat="1" ht="16.5" customHeight="1">
      <c r="B133" s="37"/>
      <c r="C133" s="207" t="s">
        <v>250</v>
      </c>
      <c r="D133" s="207" t="s">
        <v>134</v>
      </c>
      <c r="E133" s="208" t="s">
        <v>181</v>
      </c>
      <c r="F133" s="209" t="s">
        <v>182</v>
      </c>
      <c r="G133" s="210" t="s">
        <v>174</v>
      </c>
      <c r="H133" s="211">
        <v>310</v>
      </c>
      <c r="I133" s="212"/>
      <c r="J133" s="213">
        <f t="shared" si="20"/>
        <v>0</v>
      </c>
      <c r="K133" s="209" t="s">
        <v>22</v>
      </c>
      <c r="L133" s="214"/>
      <c r="M133" s="215" t="s">
        <v>22</v>
      </c>
      <c r="N133" s="216" t="s">
        <v>46</v>
      </c>
      <c r="O133" s="38"/>
      <c r="P133" s="193">
        <f t="shared" si="21"/>
        <v>0</v>
      </c>
      <c r="Q133" s="193">
        <v>2.0999999999999999E-3</v>
      </c>
      <c r="R133" s="193">
        <f t="shared" si="22"/>
        <v>0.65099999999999991</v>
      </c>
      <c r="S133" s="193">
        <v>0</v>
      </c>
      <c r="T133" s="194">
        <f t="shared" si="23"/>
        <v>0</v>
      </c>
      <c r="AR133" s="20" t="s">
        <v>138</v>
      </c>
      <c r="AT133" s="20" t="s">
        <v>134</v>
      </c>
      <c r="AU133" s="20" t="s">
        <v>84</v>
      </c>
      <c r="AY133" s="20" t="s">
        <v>118</v>
      </c>
      <c r="BE133" s="195">
        <f t="shared" si="24"/>
        <v>0</v>
      </c>
      <c r="BF133" s="195">
        <f t="shared" si="25"/>
        <v>0</v>
      </c>
      <c r="BG133" s="195">
        <f t="shared" si="26"/>
        <v>0</v>
      </c>
      <c r="BH133" s="195">
        <f t="shared" si="27"/>
        <v>0</v>
      </c>
      <c r="BI133" s="195">
        <f t="shared" si="28"/>
        <v>0</v>
      </c>
      <c r="BJ133" s="20" t="s">
        <v>24</v>
      </c>
      <c r="BK133" s="195">
        <f t="shared" si="29"/>
        <v>0</v>
      </c>
      <c r="BL133" s="20" t="s">
        <v>126</v>
      </c>
      <c r="BM133" s="20" t="s">
        <v>251</v>
      </c>
    </row>
    <row r="134" spans="2:65" s="1" customFormat="1" ht="16.5" customHeight="1">
      <c r="B134" s="37"/>
      <c r="C134" s="207" t="s">
        <v>252</v>
      </c>
      <c r="D134" s="207" t="s">
        <v>134</v>
      </c>
      <c r="E134" s="208" t="s">
        <v>185</v>
      </c>
      <c r="F134" s="209" t="s">
        <v>186</v>
      </c>
      <c r="G134" s="210" t="s">
        <v>174</v>
      </c>
      <c r="H134" s="211">
        <v>1130</v>
      </c>
      <c r="I134" s="212"/>
      <c r="J134" s="213">
        <f t="shared" si="20"/>
        <v>0</v>
      </c>
      <c r="K134" s="209" t="s">
        <v>22</v>
      </c>
      <c r="L134" s="214"/>
      <c r="M134" s="215" t="s">
        <v>22</v>
      </c>
      <c r="N134" s="216" t="s">
        <v>46</v>
      </c>
      <c r="O134" s="38"/>
      <c r="P134" s="193">
        <f t="shared" si="21"/>
        <v>0</v>
      </c>
      <c r="Q134" s="193">
        <v>1.1999999999999999E-3</v>
      </c>
      <c r="R134" s="193">
        <f t="shared" si="22"/>
        <v>1.3559999999999999</v>
      </c>
      <c r="S134" s="193">
        <v>0</v>
      </c>
      <c r="T134" s="194">
        <f t="shared" si="23"/>
        <v>0</v>
      </c>
      <c r="AR134" s="20" t="s">
        <v>138</v>
      </c>
      <c r="AT134" s="20" t="s">
        <v>134</v>
      </c>
      <c r="AU134" s="20" t="s">
        <v>84</v>
      </c>
      <c r="AY134" s="20" t="s">
        <v>118</v>
      </c>
      <c r="BE134" s="195">
        <f t="shared" si="24"/>
        <v>0</v>
      </c>
      <c r="BF134" s="195">
        <f t="shared" si="25"/>
        <v>0</v>
      </c>
      <c r="BG134" s="195">
        <f t="shared" si="26"/>
        <v>0</v>
      </c>
      <c r="BH134" s="195">
        <f t="shared" si="27"/>
        <v>0</v>
      </c>
      <c r="BI134" s="195">
        <f t="shared" si="28"/>
        <v>0</v>
      </c>
      <c r="BJ134" s="20" t="s">
        <v>24</v>
      </c>
      <c r="BK134" s="195">
        <f t="shared" si="29"/>
        <v>0</v>
      </c>
      <c r="BL134" s="20" t="s">
        <v>126</v>
      </c>
      <c r="BM134" s="20" t="s">
        <v>253</v>
      </c>
    </row>
    <row r="135" spans="2:65" s="1" customFormat="1" ht="25.5" customHeight="1">
      <c r="B135" s="37"/>
      <c r="C135" s="184" t="s">
        <v>254</v>
      </c>
      <c r="D135" s="184" t="s">
        <v>121</v>
      </c>
      <c r="E135" s="185" t="s">
        <v>188</v>
      </c>
      <c r="F135" s="186" t="s">
        <v>189</v>
      </c>
      <c r="G135" s="187" t="s">
        <v>174</v>
      </c>
      <c r="H135" s="188">
        <v>13750</v>
      </c>
      <c r="I135" s="189"/>
      <c r="J135" s="190">
        <f t="shared" si="20"/>
        <v>0</v>
      </c>
      <c r="K135" s="186" t="s">
        <v>125</v>
      </c>
      <c r="L135" s="57"/>
      <c r="M135" s="191" t="s">
        <v>22</v>
      </c>
      <c r="N135" s="192" t="s">
        <v>46</v>
      </c>
      <c r="O135" s="38"/>
      <c r="P135" s="193">
        <f t="shared" si="21"/>
        <v>0</v>
      </c>
      <c r="Q135" s="193">
        <v>0</v>
      </c>
      <c r="R135" s="193">
        <f t="shared" si="22"/>
        <v>0</v>
      </c>
      <c r="S135" s="193">
        <v>0</v>
      </c>
      <c r="T135" s="194">
        <f t="shared" si="23"/>
        <v>0</v>
      </c>
      <c r="AR135" s="20" t="s">
        <v>126</v>
      </c>
      <c r="AT135" s="20" t="s">
        <v>121</v>
      </c>
      <c r="AU135" s="20" t="s">
        <v>84</v>
      </c>
      <c r="AY135" s="20" t="s">
        <v>118</v>
      </c>
      <c r="BE135" s="195">
        <f t="shared" si="24"/>
        <v>0</v>
      </c>
      <c r="BF135" s="195">
        <f t="shared" si="25"/>
        <v>0</v>
      </c>
      <c r="BG135" s="195">
        <f t="shared" si="26"/>
        <v>0</v>
      </c>
      <c r="BH135" s="195">
        <f t="shared" si="27"/>
        <v>0</v>
      </c>
      <c r="BI135" s="195">
        <f t="shared" si="28"/>
        <v>0</v>
      </c>
      <c r="BJ135" s="20" t="s">
        <v>24</v>
      </c>
      <c r="BK135" s="195">
        <f t="shared" si="29"/>
        <v>0</v>
      </c>
      <c r="BL135" s="20" t="s">
        <v>126</v>
      </c>
      <c r="BM135" s="20" t="s">
        <v>255</v>
      </c>
    </row>
    <row r="136" spans="2:65" s="1" customFormat="1" ht="16.5" customHeight="1">
      <c r="B136" s="37"/>
      <c r="C136" s="207" t="s">
        <v>256</v>
      </c>
      <c r="D136" s="207" t="s">
        <v>134</v>
      </c>
      <c r="E136" s="208" t="s">
        <v>192</v>
      </c>
      <c r="F136" s="209" t="s">
        <v>193</v>
      </c>
      <c r="G136" s="210" t="s">
        <v>164</v>
      </c>
      <c r="H136" s="211">
        <v>82.5</v>
      </c>
      <c r="I136" s="212"/>
      <c r="J136" s="213">
        <f t="shared" si="20"/>
        <v>0</v>
      </c>
      <c r="K136" s="209" t="s">
        <v>22</v>
      </c>
      <c r="L136" s="214"/>
      <c r="M136" s="215" t="s">
        <v>22</v>
      </c>
      <c r="N136" s="216" t="s">
        <v>46</v>
      </c>
      <c r="O136" s="38"/>
      <c r="P136" s="193">
        <f t="shared" si="21"/>
        <v>0</v>
      </c>
      <c r="Q136" s="193">
        <v>1E-3</v>
      </c>
      <c r="R136" s="193">
        <f t="shared" si="22"/>
        <v>8.2500000000000004E-2</v>
      </c>
      <c r="S136" s="193">
        <v>0</v>
      </c>
      <c r="T136" s="194">
        <f t="shared" si="23"/>
        <v>0</v>
      </c>
      <c r="AR136" s="20" t="s">
        <v>138</v>
      </c>
      <c r="AT136" s="20" t="s">
        <v>134</v>
      </c>
      <c r="AU136" s="20" t="s">
        <v>84</v>
      </c>
      <c r="AY136" s="20" t="s">
        <v>118</v>
      </c>
      <c r="BE136" s="195">
        <f t="shared" si="24"/>
        <v>0</v>
      </c>
      <c r="BF136" s="195">
        <f t="shared" si="25"/>
        <v>0</v>
      </c>
      <c r="BG136" s="195">
        <f t="shared" si="26"/>
        <v>0</v>
      </c>
      <c r="BH136" s="195">
        <f t="shared" si="27"/>
        <v>0</v>
      </c>
      <c r="BI136" s="195">
        <f t="shared" si="28"/>
        <v>0</v>
      </c>
      <c r="BJ136" s="20" t="s">
        <v>24</v>
      </c>
      <c r="BK136" s="195">
        <f t="shared" si="29"/>
        <v>0</v>
      </c>
      <c r="BL136" s="20" t="s">
        <v>126</v>
      </c>
      <c r="BM136" s="20" t="s">
        <v>257</v>
      </c>
    </row>
    <row r="137" spans="2:65" s="11" customFormat="1" ht="13.5">
      <c r="B137" s="196"/>
      <c r="C137" s="197"/>
      <c r="D137" s="198" t="s">
        <v>131</v>
      </c>
      <c r="E137" s="217" t="s">
        <v>22</v>
      </c>
      <c r="F137" s="199" t="s">
        <v>258</v>
      </c>
      <c r="G137" s="197"/>
      <c r="H137" s="200">
        <v>82.5</v>
      </c>
      <c r="I137" s="201"/>
      <c r="J137" s="197"/>
      <c r="K137" s="197"/>
      <c r="L137" s="202"/>
      <c r="M137" s="203"/>
      <c r="N137" s="204"/>
      <c r="O137" s="204"/>
      <c r="P137" s="204"/>
      <c r="Q137" s="204"/>
      <c r="R137" s="204"/>
      <c r="S137" s="204"/>
      <c r="T137" s="205"/>
      <c r="AT137" s="206" t="s">
        <v>131</v>
      </c>
      <c r="AU137" s="206" t="s">
        <v>84</v>
      </c>
      <c r="AV137" s="11" t="s">
        <v>84</v>
      </c>
      <c r="AW137" s="11" t="s">
        <v>39</v>
      </c>
      <c r="AX137" s="11" t="s">
        <v>24</v>
      </c>
      <c r="AY137" s="206" t="s">
        <v>118</v>
      </c>
    </row>
    <row r="138" spans="2:65" s="1" customFormat="1" ht="25.5" customHeight="1">
      <c r="B138" s="37"/>
      <c r="C138" s="184" t="s">
        <v>259</v>
      </c>
      <c r="D138" s="184" t="s">
        <v>121</v>
      </c>
      <c r="E138" s="185" t="s">
        <v>197</v>
      </c>
      <c r="F138" s="186" t="s">
        <v>198</v>
      </c>
      <c r="G138" s="187" t="s">
        <v>137</v>
      </c>
      <c r="H138" s="188">
        <v>5.3159999999999998</v>
      </c>
      <c r="I138" s="189"/>
      <c r="J138" s="190">
        <f>ROUND(I138*H138,2)</f>
        <v>0</v>
      </c>
      <c r="K138" s="186" t="s">
        <v>125</v>
      </c>
      <c r="L138" s="57"/>
      <c r="M138" s="191" t="s">
        <v>22</v>
      </c>
      <c r="N138" s="192" t="s">
        <v>46</v>
      </c>
      <c r="O138" s="38"/>
      <c r="P138" s="193">
        <f>O138*H138</f>
        <v>0</v>
      </c>
      <c r="Q138" s="193">
        <v>0</v>
      </c>
      <c r="R138" s="193">
        <f>Q138*H138</f>
        <v>0</v>
      </c>
      <c r="S138" s="193">
        <v>0</v>
      </c>
      <c r="T138" s="194">
        <f>S138*H138</f>
        <v>0</v>
      </c>
      <c r="AR138" s="20" t="s">
        <v>126</v>
      </c>
      <c r="AT138" s="20" t="s">
        <v>121</v>
      </c>
      <c r="AU138" s="20" t="s">
        <v>84</v>
      </c>
      <c r="AY138" s="20" t="s">
        <v>118</v>
      </c>
      <c r="BE138" s="195">
        <f>IF(N138="základní",J138,0)</f>
        <v>0</v>
      </c>
      <c r="BF138" s="195">
        <f>IF(N138="snížená",J138,0)</f>
        <v>0</v>
      </c>
      <c r="BG138" s="195">
        <f>IF(N138="zákl. přenesená",J138,0)</f>
        <v>0</v>
      </c>
      <c r="BH138" s="195">
        <f>IF(N138="sníž. přenesená",J138,0)</f>
        <v>0</v>
      </c>
      <c r="BI138" s="195">
        <f>IF(N138="nulová",J138,0)</f>
        <v>0</v>
      </c>
      <c r="BJ138" s="20" t="s">
        <v>24</v>
      </c>
      <c r="BK138" s="195">
        <f>ROUND(I138*H138,2)</f>
        <v>0</v>
      </c>
      <c r="BL138" s="20" t="s">
        <v>126</v>
      </c>
      <c r="BM138" s="20" t="s">
        <v>260</v>
      </c>
    </row>
    <row r="139" spans="2:65" s="10" customFormat="1" ht="29.85" customHeight="1">
      <c r="B139" s="168"/>
      <c r="C139" s="169"/>
      <c r="D139" s="170" t="s">
        <v>74</v>
      </c>
      <c r="E139" s="182" t="s">
        <v>261</v>
      </c>
      <c r="F139" s="182" t="s">
        <v>262</v>
      </c>
      <c r="G139" s="169"/>
      <c r="H139" s="169"/>
      <c r="I139" s="172"/>
      <c r="J139" s="183">
        <f>BK139</f>
        <v>0</v>
      </c>
      <c r="K139" s="169"/>
      <c r="L139" s="174"/>
      <c r="M139" s="175"/>
      <c r="N139" s="176"/>
      <c r="O139" s="176"/>
      <c r="P139" s="177">
        <f>SUM(P140:P151)</f>
        <v>0</v>
      </c>
      <c r="Q139" s="176"/>
      <c r="R139" s="177">
        <f>SUM(R140:R151)</f>
        <v>1.5525</v>
      </c>
      <c r="S139" s="176"/>
      <c r="T139" s="178">
        <f>SUM(T140:T151)</f>
        <v>0</v>
      </c>
      <c r="AR139" s="179" t="s">
        <v>24</v>
      </c>
      <c r="AT139" s="180" t="s">
        <v>74</v>
      </c>
      <c r="AU139" s="180" t="s">
        <v>24</v>
      </c>
      <c r="AY139" s="179" t="s">
        <v>118</v>
      </c>
      <c r="BK139" s="181">
        <f>SUM(BK140:BK151)</f>
        <v>0</v>
      </c>
    </row>
    <row r="140" spans="2:65" s="1" customFormat="1" ht="25.5" customHeight="1">
      <c r="B140" s="37"/>
      <c r="C140" s="184" t="s">
        <v>263</v>
      </c>
      <c r="D140" s="184" t="s">
        <v>121</v>
      </c>
      <c r="E140" s="185" t="s">
        <v>203</v>
      </c>
      <c r="F140" s="186" t="s">
        <v>204</v>
      </c>
      <c r="G140" s="187" t="s">
        <v>174</v>
      </c>
      <c r="H140" s="188">
        <v>13750</v>
      </c>
      <c r="I140" s="189"/>
      <c r="J140" s="190">
        <f>ROUND(I140*H140,2)</f>
        <v>0</v>
      </c>
      <c r="K140" s="186" t="s">
        <v>125</v>
      </c>
      <c r="L140" s="57"/>
      <c r="M140" s="191" t="s">
        <v>22</v>
      </c>
      <c r="N140" s="192" t="s">
        <v>46</v>
      </c>
      <c r="O140" s="38"/>
      <c r="P140" s="193">
        <f>O140*H140</f>
        <v>0</v>
      </c>
      <c r="Q140" s="193">
        <v>0</v>
      </c>
      <c r="R140" s="193">
        <f>Q140*H140</f>
        <v>0</v>
      </c>
      <c r="S140" s="193">
        <v>0</v>
      </c>
      <c r="T140" s="194">
        <f>S140*H140</f>
        <v>0</v>
      </c>
      <c r="AR140" s="20" t="s">
        <v>126</v>
      </c>
      <c r="AT140" s="20" t="s">
        <v>121</v>
      </c>
      <c r="AU140" s="20" t="s">
        <v>84</v>
      </c>
      <c r="AY140" s="20" t="s">
        <v>118</v>
      </c>
      <c r="BE140" s="195">
        <f>IF(N140="základní",J140,0)</f>
        <v>0</v>
      </c>
      <c r="BF140" s="195">
        <f>IF(N140="snížená",J140,0)</f>
        <v>0</v>
      </c>
      <c r="BG140" s="195">
        <f>IF(N140="zákl. přenesená",J140,0)</f>
        <v>0</v>
      </c>
      <c r="BH140" s="195">
        <f>IF(N140="sníž. přenesená",J140,0)</f>
        <v>0</v>
      </c>
      <c r="BI140" s="195">
        <f>IF(N140="nulová",J140,0)</f>
        <v>0</v>
      </c>
      <c r="BJ140" s="20" t="s">
        <v>24</v>
      </c>
      <c r="BK140" s="195">
        <f>ROUND(I140*H140,2)</f>
        <v>0</v>
      </c>
      <c r="BL140" s="20" t="s">
        <v>126</v>
      </c>
      <c r="BM140" s="20" t="s">
        <v>264</v>
      </c>
    </row>
    <row r="141" spans="2:65" s="1" customFormat="1" ht="25.5" customHeight="1">
      <c r="B141" s="37"/>
      <c r="C141" s="184" t="s">
        <v>265</v>
      </c>
      <c r="D141" s="184" t="s">
        <v>121</v>
      </c>
      <c r="E141" s="185" t="s">
        <v>207</v>
      </c>
      <c r="F141" s="186" t="s">
        <v>208</v>
      </c>
      <c r="G141" s="187" t="s">
        <v>124</v>
      </c>
      <c r="H141" s="188">
        <v>6</v>
      </c>
      <c r="I141" s="189"/>
      <c r="J141" s="190">
        <f>ROUND(I141*H141,2)</f>
        <v>0</v>
      </c>
      <c r="K141" s="186" t="s">
        <v>125</v>
      </c>
      <c r="L141" s="57"/>
      <c r="M141" s="191" t="s">
        <v>22</v>
      </c>
      <c r="N141" s="192" t="s">
        <v>46</v>
      </c>
      <c r="O141" s="38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AR141" s="20" t="s">
        <v>126</v>
      </c>
      <c r="AT141" s="20" t="s">
        <v>121</v>
      </c>
      <c r="AU141" s="20" t="s">
        <v>84</v>
      </c>
      <c r="AY141" s="20" t="s">
        <v>118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20" t="s">
        <v>24</v>
      </c>
      <c r="BK141" s="195">
        <f>ROUND(I141*H141,2)</f>
        <v>0</v>
      </c>
      <c r="BL141" s="20" t="s">
        <v>126</v>
      </c>
      <c r="BM141" s="20" t="s">
        <v>266</v>
      </c>
    </row>
    <row r="142" spans="2:65" s="11" customFormat="1" ht="13.5">
      <c r="B142" s="196"/>
      <c r="C142" s="197"/>
      <c r="D142" s="198" t="s">
        <v>131</v>
      </c>
      <c r="E142" s="197"/>
      <c r="F142" s="199" t="s">
        <v>210</v>
      </c>
      <c r="G142" s="197"/>
      <c r="H142" s="200">
        <v>6</v>
      </c>
      <c r="I142" s="201"/>
      <c r="J142" s="197"/>
      <c r="K142" s="197"/>
      <c r="L142" s="202"/>
      <c r="M142" s="203"/>
      <c r="N142" s="204"/>
      <c r="O142" s="204"/>
      <c r="P142" s="204"/>
      <c r="Q142" s="204"/>
      <c r="R142" s="204"/>
      <c r="S142" s="204"/>
      <c r="T142" s="205"/>
      <c r="AT142" s="206" t="s">
        <v>131</v>
      </c>
      <c r="AU142" s="206" t="s">
        <v>84</v>
      </c>
      <c r="AV142" s="11" t="s">
        <v>84</v>
      </c>
      <c r="AW142" s="11" t="s">
        <v>6</v>
      </c>
      <c r="AX142" s="11" t="s">
        <v>24</v>
      </c>
      <c r="AY142" s="206" t="s">
        <v>118</v>
      </c>
    </row>
    <row r="143" spans="2:65" s="1" customFormat="1" ht="25.5" customHeight="1">
      <c r="B143" s="37"/>
      <c r="C143" s="184" t="s">
        <v>267</v>
      </c>
      <c r="D143" s="184" t="s">
        <v>121</v>
      </c>
      <c r="E143" s="185" t="s">
        <v>212</v>
      </c>
      <c r="F143" s="186" t="s">
        <v>213</v>
      </c>
      <c r="G143" s="187" t="s">
        <v>124</v>
      </c>
      <c r="H143" s="188">
        <v>86.08</v>
      </c>
      <c r="I143" s="189"/>
      <c r="J143" s="190">
        <f>ROUND(I143*H143,2)</f>
        <v>0</v>
      </c>
      <c r="K143" s="186" t="s">
        <v>125</v>
      </c>
      <c r="L143" s="57"/>
      <c r="M143" s="191" t="s">
        <v>22</v>
      </c>
      <c r="N143" s="192" t="s">
        <v>46</v>
      </c>
      <c r="O143" s="38"/>
      <c r="P143" s="193">
        <f>O143*H143</f>
        <v>0</v>
      </c>
      <c r="Q143" s="193">
        <v>0</v>
      </c>
      <c r="R143" s="193">
        <f>Q143*H143</f>
        <v>0</v>
      </c>
      <c r="S143" s="193">
        <v>0</v>
      </c>
      <c r="T143" s="194">
        <f>S143*H143</f>
        <v>0</v>
      </c>
      <c r="AR143" s="20" t="s">
        <v>126</v>
      </c>
      <c r="AT143" s="20" t="s">
        <v>121</v>
      </c>
      <c r="AU143" s="20" t="s">
        <v>84</v>
      </c>
      <c r="AY143" s="20" t="s">
        <v>118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20" t="s">
        <v>24</v>
      </c>
      <c r="BK143" s="195">
        <f>ROUND(I143*H143,2)</f>
        <v>0</v>
      </c>
      <c r="BL143" s="20" t="s">
        <v>126</v>
      </c>
      <c r="BM143" s="20" t="s">
        <v>268</v>
      </c>
    </row>
    <row r="144" spans="2:65" s="11" customFormat="1" ht="13.5">
      <c r="B144" s="196"/>
      <c r="C144" s="197"/>
      <c r="D144" s="198" t="s">
        <v>131</v>
      </c>
      <c r="E144" s="197"/>
      <c r="F144" s="199" t="s">
        <v>215</v>
      </c>
      <c r="G144" s="197"/>
      <c r="H144" s="200">
        <v>86.08</v>
      </c>
      <c r="I144" s="201"/>
      <c r="J144" s="197"/>
      <c r="K144" s="197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131</v>
      </c>
      <c r="AU144" s="206" t="s">
        <v>84</v>
      </c>
      <c r="AV144" s="11" t="s">
        <v>84</v>
      </c>
      <c r="AW144" s="11" t="s">
        <v>6</v>
      </c>
      <c r="AX144" s="11" t="s">
        <v>24</v>
      </c>
      <c r="AY144" s="206" t="s">
        <v>118</v>
      </c>
    </row>
    <row r="145" spans="2:65" s="1" customFormat="1" ht="25.5" customHeight="1">
      <c r="B145" s="37"/>
      <c r="C145" s="184" t="s">
        <v>269</v>
      </c>
      <c r="D145" s="184" t="s">
        <v>121</v>
      </c>
      <c r="E145" s="185" t="s">
        <v>172</v>
      </c>
      <c r="F145" s="186" t="s">
        <v>173</v>
      </c>
      <c r="G145" s="187" t="s">
        <v>174</v>
      </c>
      <c r="H145" s="188">
        <v>700</v>
      </c>
      <c r="I145" s="189"/>
      <c r="J145" s="190">
        <f>ROUND(I145*H145,2)</f>
        <v>0</v>
      </c>
      <c r="K145" s="186" t="s">
        <v>125</v>
      </c>
      <c r="L145" s="57"/>
      <c r="M145" s="191" t="s">
        <v>22</v>
      </c>
      <c r="N145" s="192" t="s">
        <v>46</v>
      </c>
      <c r="O145" s="38"/>
      <c r="P145" s="193">
        <f>O145*H145</f>
        <v>0</v>
      </c>
      <c r="Q145" s="193">
        <v>0</v>
      </c>
      <c r="R145" s="193">
        <f>Q145*H145</f>
        <v>0</v>
      </c>
      <c r="S145" s="193">
        <v>0</v>
      </c>
      <c r="T145" s="194">
        <f>S145*H145</f>
        <v>0</v>
      </c>
      <c r="AR145" s="20" t="s">
        <v>126</v>
      </c>
      <c r="AT145" s="20" t="s">
        <v>121</v>
      </c>
      <c r="AU145" s="20" t="s">
        <v>84</v>
      </c>
      <c r="AY145" s="20" t="s">
        <v>118</v>
      </c>
      <c r="BE145" s="195">
        <f>IF(N145="základní",J145,0)</f>
        <v>0</v>
      </c>
      <c r="BF145" s="195">
        <f>IF(N145="snížená",J145,0)</f>
        <v>0</v>
      </c>
      <c r="BG145" s="195">
        <f>IF(N145="zákl. přenesená",J145,0)</f>
        <v>0</v>
      </c>
      <c r="BH145" s="195">
        <f>IF(N145="sníž. přenesená",J145,0)</f>
        <v>0</v>
      </c>
      <c r="BI145" s="195">
        <f>IF(N145="nulová",J145,0)</f>
        <v>0</v>
      </c>
      <c r="BJ145" s="20" t="s">
        <v>24</v>
      </c>
      <c r="BK145" s="195">
        <f>ROUND(I145*H145,2)</f>
        <v>0</v>
      </c>
      <c r="BL145" s="20" t="s">
        <v>126</v>
      </c>
      <c r="BM145" s="20" t="s">
        <v>270</v>
      </c>
    </row>
    <row r="146" spans="2:65" s="1" customFormat="1" ht="16.5" customHeight="1">
      <c r="B146" s="37"/>
      <c r="C146" s="207" t="s">
        <v>271</v>
      </c>
      <c r="D146" s="207" t="s">
        <v>134</v>
      </c>
      <c r="E146" s="208" t="s">
        <v>177</v>
      </c>
      <c r="F146" s="209" t="s">
        <v>178</v>
      </c>
      <c r="G146" s="210" t="s">
        <v>174</v>
      </c>
      <c r="H146" s="211">
        <v>530</v>
      </c>
      <c r="I146" s="212"/>
      <c r="J146" s="213">
        <f>ROUND(I146*H146,2)</f>
        <v>0</v>
      </c>
      <c r="K146" s="209" t="s">
        <v>22</v>
      </c>
      <c r="L146" s="214"/>
      <c r="M146" s="215" t="s">
        <v>22</v>
      </c>
      <c r="N146" s="216" t="s">
        <v>46</v>
      </c>
      <c r="O146" s="38"/>
      <c r="P146" s="193">
        <f>O146*H146</f>
        <v>0</v>
      </c>
      <c r="Q146" s="193">
        <v>2.0999999999999999E-3</v>
      </c>
      <c r="R146" s="193">
        <f>Q146*H146</f>
        <v>1.113</v>
      </c>
      <c r="S146" s="193">
        <v>0</v>
      </c>
      <c r="T146" s="194">
        <f>S146*H146</f>
        <v>0</v>
      </c>
      <c r="AR146" s="20" t="s">
        <v>138</v>
      </c>
      <c r="AT146" s="20" t="s">
        <v>134</v>
      </c>
      <c r="AU146" s="20" t="s">
        <v>84</v>
      </c>
      <c r="AY146" s="20" t="s">
        <v>118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20" t="s">
        <v>24</v>
      </c>
      <c r="BK146" s="195">
        <f>ROUND(I146*H146,2)</f>
        <v>0</v>
      </c>
      <c r="BL146" s="20" t="s">
        <v>126</v>
      </c>
      <c r="BM146" s="20" t="s">
        <v>272</v>
      </c>
    </row>
    <row r="147" spans="2:65" s="1" customFormat="1" ht="16.5" customHeight="1">
      <c r="B147" s="37"/>
      <c r="C147" s="207" t="s">
        <v>273</v>
      </c>
      <c r="D147" s="207" t="s">
        <v>134</v>
      </c>
      <c r="E147" s="208" t="s">
        <v>181</v>
      </c>
      <c r="F147" s="209" t="s">
        <v>182</v>
      </c>
      <c r="G147" s="210" t="s">
        <v>174</v>
      </c>
      <c r="H147" s="211">
        <v>170</v>
      </c>
      <c r="I147" s="212"/>
      <c r="J147" s="213">
        <f>ROUND(I147*H147,2)</f>
        <v>0</v>
      </c>
      <c r="K147" s="209" t="s">
        <v>22</v>
      </c>
      <c r="L147" s="214"/>
      <c r="M147" s="215" t="s">
        <v>22</v>
      </c>
      <c r="N147" s="216" t="s">
        <v>46</v>
      </c>
      <c r="O147" s="38"/>
      <c r="P147" s="193">
        <f>O147*H147</f>
        <v>0</v>
      </c>
      <c r="Q147" s="193">
        <v>2.0999999999999999E-3</v>
      </c>
      <c r="R147" s="193">
        <f>Q147*H147</f>
        <v>0.35699999999999998</v>
      </c>
      <c r="S147" s="193">
        <v>0</v>
      </c>
      <c r="T147" s="194">
        <f>S147*H147</f>
        <v>0</v>
      </c>
      <c r="AR147" s="20" t="s">
        <v>138</v>
      </c>
      <c r="AT147" s="20" t="s">
        <v>134</v>
      </c>
      <c r="AU147" s="20" t="s">
        <v>84</v>
      </c>
      <c r="AY147" s="20" t="s">
        <v>118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20" t="s">
        <v>24</v>
      </c>
      <c r="BK147" s="195">
        <f>ROUND(I147*H147,2)</f>
        <v>0</v>
      </c>
      <c r="BL147" s="20" t="s">
        <v>126</v>
      </c>
      <c r="BM147" s="20" t="s">
        <v>274</v>
      </c>
    </row>
    <row r="148" spans="2:65" s="1" customFormat="1" ht="25.5" customHeight="1">
      <c r="B148" s="37"/>
      <c r="C148" s="184" t="s">
        <v>275</v>
      </c>
      <c r="D148" s="184" t="s">
        <v>121</v>
      </c>
      <c r="E148" s="185" t="s">
        <v>188</v>
      </c>
      <c r="F148" s="186" t="s">
        <v>189</v>
      </c>
      <c r="G148" s="187" t="s">
        <v>174</v>
      </c>
      <c r="H148" s="188">
        <v>13750</v>
      </c>
      <c r="I148" s="189"/>
      <c r="J148" s="190">
        <f>ROUND(I148*H148,2)</f>
        <v>0</v>
      </c>
      <c r="K148" s="186" t="s">
        <v>125</v>
      </c>
      <c r="L148" s="57"/>
      <c r="M148" s="191" t="s">
        <v>22</v>
      </c>
      <c r="N148" s="192" t="s">
        <v>46</v>
      </c>
      <c r="O148" s="38"/>
      <c r="P148" s="193">
        <f>O148*H148</f>
        <v>0</v>
      </c>
      <c r="Q148" s="193">
        <v>0</v>
      </c>
      <c r="R148" s="193">
        <f>Q148*H148</f>
        <v>0</v>
      </c>
      <c r="S148" s="193">
        <v>0</v>
      </c>
      <c r="T148" s="194">
        <f>S148*H148</f>
        <v>0</v>
      </c>
      <c r="AR148" s="20" t="s">
        <v>126</v>
      </c>
      <c r="AT148" s="20" t="s">
        <v>121</v>
      </c>
      <c r="AU148" s="20" t="s">
        <v>84</v>
      </c>
      <c r="AY148" s="20" t="s">
        <v>118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20" t="s">
        <v>24</v>
      </c>
      <c r="BK148" s="195">
        <f>ROUND(I148*H148,2)</f>
        <v>0</v>
      </c>
      <c r="BL148" s="20" t="s">
        <v>126</v>
      </c>
      <c r="BM148" s="20" t="s">
        <v>276</v>
      </c>
    </row>
    <row r="149" spans="2:65" s="1" customFormat="1" ht="16.5" customHeight="1">
      <c r="B149" s="37"/>
      <c r="C149" s="207" t="s">
        <v>277</v>
      </c>
      <c r="D149" s="207" t="s">
        <v>134</v>
      </c>
      <c r="E149" s="208" t="s">
        <v>192</v>
      </c>
      <c r="F149" s="209" t="s">
        <v>193</v>
      </c>
      <c r="G149" s="210" t="s">
        <v>164</v>
      </c>
      <c r="H149" s="211">
        <v>82.5</v>
      </c>
      <c r="I149" s="212"/>
      <c r="J149" s="213">
        <f>ROUND(I149*H149,2)</f>
        <v>0</v>
      </c>
      <c r="K149" s="209" t="s">
        <v>22</v>
      </c>
      <c r="L149" s="214"/>
      <c r="M149" s="215" t="s">
        <v>22</v>
      </c>
      <c r="N149" s="216" t="s">
        <v>46</v>
      </c>
      <c r="O149" s="38"/>
      <c r="P149" s="193">
        <f>O149*H149</f>
        <v>0</v>
      </c>
      <c r="Q149" s="193">
        <v>1E-3</v>
      </c>
      <c r="R149" s="193">
        <f>Q149*H149</f>
        <v>8.2500000000000004E-2</v>
      </c>
      <c r="S149" s="193">
        <v>0</v>
      </c>
      <c r="T149" s="194">
        <f>S149*H149</f>
        <v>0</v>
      </c>
      <c r="AR149" s="20" t="s">
        <v>138</v>
      </c>
      <c r="AT149" s="20" t="s">
        <v>134</v>
      </c>
      <c r="AU149" s="20" t="s">
        <v>84</v>
      </c>
      <c r="AY149" s="20" t="s">
        <v>118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20" t="s">
        <v>24</v>
      </c>
      <c r="BK149" s="195">
        <f>ROUND(I149*H149,2)</f>
        <v>0</v>
      </c>
      <c r="BL149" s="20" t="s">
        <v>126</v>
      </c>
      <c r="BM149" s="20" t="s">
        <v>278</v>
      </c>
    </row>
    <row r="150" spans="2:65" s="11" customFormat="1" ht="13.5">
      <c r="B150" s="196"/>
      <c r="C150" s="197"/>
      <c r="D150" s="198" t="s">
        <v>131</v>
      </c>
      <c r="E150" s="217" t="s">
        <v>22</v>
      </c>
      <c r="F150" s="199" t="s">
        <v>258</v>
      </c>
      <c r="G150" s="197"/>
      <c r="H150" s="200">
        <v>82.5</v>
      </c>
      <c r="I150" s="201"/>
      <c r="J150" s="197"/>
      <c r="K150" s="197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131</v>
      </c>
      <c r="AU150" s="206" t="s">
        <v>84</v>
      </c>
      <c r="AV150" s="11" t="s">
        <v>84</v>
      </c>
      <c r="AW150" s="11" t="s">
        <v>39</v>
      </c>
      <c r="AX150" s="11" t="s">
        <v>24</v>
      </c>
      <c r="AY150" s="206" t="s">
        <v>118</v>
      </c>
    </row>
    <row r="151" spans="2:65" s="1" customFormat="1" ht="25.5" customHeight="1">
      <c r="B151" s="37"/>
      <c r="C151" s="184" t="s">
        <v>279</v>
      </c>
      <c r="D151" s="184" t="s">
        <v>121</v>
      </c>
      <c r="E151" s="185" t="s">
        <v>197</v>
      </c>
      <c r="F151" s="186" t="s">
        <v>198</v>
      </c>
      <c r="G151" s="187" t="s">
        <v>137</v>
      </c>
      <c r="H151" s="188">
        <v>1.5529999999999999</v>
      </c>
      <c r="I151" s="189"/>
      <c r="J151" s="190">
        <f>ROUND(I151*H151,2)</f>
        <v>0</v>
      </c>
      <c r="K151" s="186" t="s">
        <v>125</v>
      </c>
      <c r="L151" s="57"/>
      <c r="M151" s="191" t="s">
        <v>22</v>
      </c>
      <c r="N151" s="218" t="s">
        <v>46</v>
      </c>
      <c r="O151" s="219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AR151" s="20" t="s">
        <v>126</v>
      </c>
      <c r="AT151" s="20" t="s">
        <v>121</v>
      </c>
      <c r="AU151" s="20" t="s">
        <v>84</v>
      </c>
      <c r="AY151" s="20" t="s">
        <v>118</v>
      </c>
      <c r="BE151" s="195">
        <f>IF(N151="základní",J151,0)</f>
        <v>0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20" t="s">
        <v>24</v>
      </c>
      <c r="BK151" s="195">
        <f>ROUND(I151*H151,2)</f>
        <v>0</v>
      </c>
      <c r="BL151" s="20" t="s">
        <v>126</v>
      </c>
      <c r="BM151" s="20" t="s">
        <v>280</v>
      </c>
    </row>
    <row r="152" spans="2:65" s="1" customFormat="1" ht="6.95" customHeight="1">
      <c r="B152" s="52"/>
      <c r="C152" s="53"/>
      <c r="D152" s="53"/>
      <c r="E152" s="53"/>
      <c r="F152" s="53"/>
      <c r="G152" s="53"/>
      <c r="H152" s="53"/>
      <c r="I152" s="131"/>
      <c r="J152" s="53"/>
      <c r="K152" s="53"/>
      <c r="L152" s="57"/>
    </row>
  </sheetData>
  <sheetProtection algorithmName="SHA-512" hashValue="qaaIPupPRXxe3Zr8n/eLrt1ubV3hslwy2jBFD2fbOLoae7qINfdl+DQfhHlv9rTyzQkE/l/yXolciEGzREmXVg==" saltValue="yZ/Erb5pEaacblPosJCah48yP73+Z4neexyUFTeGXs7D78YH/vFFDdSqqTwoqXkjXeciyIokPOyzNJzUXgozKQ==" spinCount="100000" sheet="1" objects="1" scenarios="1" formatColumns="0" formatRows="0" autoFilter="0"/>
  <autoFilter ref="C80:K151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IO 04 - Ozelenění území</vt:lpstr>
      <vt:lpstr>'IO 04 - Ozelenění území'!Názvy_tisku</vt:lpstr>
      <vt:lpstr>'Rekapitulace stavby'!Názvy_tisku</vt:lpstr>
      <vt:lpstr>'IO 04 - Ozelenění území'!Oblast_tisku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Ladislav</dc:creator>
  <cp:lastModifiedBy>Marek Ladislav</cp:lastModifiedBy>
  <dcterms:created xsi:type="dcterms:W3CDTF">2018-03-06T09:19:23Z</dcterms:created>
  <dcterms:modified xsi:type="dcterms:W3CDTF">2018-03-06T09:20:08Z</dcterms:modified>
</cp:coreProperties>
</file>